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nisyukAV\AppData\Roaming\1C\1cv8\0471dac4-ffaf-483d-926b-3d9dced5a601\f9414b19-9dfc-40cb-8bca-47af6e3baa57\App\"/>
    </mc:Choice>
  </mc:AlternateContent>
  <bookViews>
    <workbookView xWindow="0" yWindow="0" windowWidth="13455" windowHeight="12195"/>
  </bookViews>
  <sheets>
    <sheet name="Смета контракта - Расчет цены к" sheetId="1" r:id="rId1"/>
  </sheets>
  <definedNames>
    <definedName name="_xlnm.Print_Titles" localSheetId="0">'Смета контракта - Расчет цены к'!$13:$13</definedName>
    <definedName name="_xlnm.Print_Area" localSheetId="0">'Смета контракта - Расчет цены к'!$A$1:$L$508</definedName>
  </definedNames>
  <calcPr calcId="162913"/>
</workbook>
</file>

<file path=xl/calcChain.xml><?xml version="1.0" encoding="utf-8"?>
<calcChain xmlns="http://schemas.openxmlformats.org/spreadsheetml/2006/main">
  <c r="J481" i="1" l="1"/>
  <c r="K489" i="1" l="1"/>
  <c r="I489" i="1"/>
  <c r="K481" i="1"/>
  <c r="K488" i="1" l="1"/>
  <c r="I481" i="1"/>
  <c r="I488" i="1" s="1"/>
  <c r="H479" i="1" l="1"/>
  <c r="J479" i="1" s="1"/>
  <c r="K479" i="1" s="1"/>
  <c r="H478" i="1"/>
  <c r="J478" i="1" s="1"/>
  <c r="K478" i="1" s="1"/>
  <c r="H477" i="1"/>
  <c r="J477" i="1" s="1"/>
  <c r="K477" i="1" s="1"/>
  <c r="H476" i="1"/>
  <c r="J476" i="1" s="1"/>
  <c r="K476" i="1" s="1"/>
  <c r="H475" i="1"/>
  <c r="J475" i="1" s="1"/>
  <c r="K475" i="1" s="1"/>
  <c r="H474" i="1"/>
  <c r="J474" i="1" s="1"/>
  <c r="K474" i="1" s="1"/>
  <c r="H473" i="1"/>
  <c r="J473" i="1" s="1"/>
  <c r="K473" i="1" s="1"/>
  <c r="H472" i="1"/>
  <c r="J472" i="1" s="1"/>
  <c r="K472" i="1" s="1"/>
  <c r="H471" i="1"/>
  <c r="J471" i="1" s="1"/>
  <c r="K471" i="1" s="1"/>
  <c r="H470" i="1"/>
  <c r="J470" i="1" s="1"/>
  <c r="K470" i="1" s="1"/>
  <c r="H468" i="1"/>
  <c r="J468" i="1" s="1"/>
  <c r="K468" i="1" s="1"/>
  <c r="H467" i="1"/>
  <c r="J467" i="1" s="1"/>
  <c r="K467" i="1" s="1"/>
  <c r="H466" i="1"/>
  <c r="J466" i="1" s="1"/>
  <c r="K466" i="1" s="1"/>
  <c r="H465" i="1"/>
  <c r="J465" i="1" s="1"/>
  <c r="K465" i="1" s="1"/>
  <c r="H464" i="1"/>
  <c r="J464" i="1" s="1"/>
  <c r="K464" i="1" s="1"/>
  <c r="H463" i="1"/>
  <c r="J463" i="1" s="1"/>
  <c r="K463" i="1" s="1"/>
  <c r="H462" i="1"/>
  <c r="J462" i="1" s="1"/>
  <c r="K462" i="1" s="1"/>
  <c r="H461" i="1"/>
  <c r="J461" i="1" s="1"/>
  <c r="K461" i="1" s="1"/>
  <c r="H460" i="1"/>
  <c r="H459" i="1"/>
  <c r="J459" i="1" s="1"/>
  <c r="K459" i="1" s="1"/>
  <c r="H458" i="1"/>
  <c r="H457" i="1"/>
  <c r="J457" i="1" s="1"/>
  <c r="K457" i="1" s="1"/>
  <c r="H456" i="1"/>
  <c r="J456" i="1" s="1"/>
  <c r="K456" i="1" s="1"/>
  <c r="H455" i="1"/>
  <c r="J455" i="1" s="1"/>
  <c r="K455" i="1" s="1"/>
  <c r="H453" i="1"/>
  <c r="H452" i="1"/>
  <c r="J452" i="1" s="1"/>
  <c r="K452" i="1" s="1"/>
  <c r="H451" i="1"/>
  <c r="J451" i="1" s="1"/>
  <c r="K451" i="1" s="1"/>
  <c r="H450" i="1"/>
  <c r="J450" i="1" s="1"/>
  <c r="K450" i="1" s="1"/>
  <c r="H449" i="1"/>
  <c r="J449" i="1" s="1"/>
  <c r="K449" i="1" s="1"/>
  <c r="H448" i="1"/>
  <c r="J448" i="1" s="1"/>
  <c r="K448" i="1" s="1"/>
  <c r="H446" i="1"/>
  <c r="J446" i="1" s="1"/>
  <c r="K446" i="1" s="1"/>
  <c r="H445" i="1"/>
  <c r="H444" i="1"/>
  <c r="J444" i="1" s="1"/>
  <c r="K444" i="1" s="1"/>
  <c r="H443" i="1"/>
  <c r="J443" i="1" s="1"/>
  <c r="K443" i="1" s="1"/>
  <c r="H442" i="1"/>
  <c r="J442" i="1" s="1"/>
  <c r="K442" i="1" s="1"/>
  <c r="I440" i="1"/>
  <c r="I439" i="1"/>
  <c r="I416" i="1"/>
  <c r="I415" i="1"/>
  <c r="H438" i="1"/>
  <c r="J438" i="1" s="1"/>
  <c r="K438" i="1" s="1"/>
  <c r="H437" i="1"/>
  <c r="J437" i="1" s="1"/>
  <c r="K437" i="1" s="1"/>
  <c r="H435" i="1"/>
  <c r="J435" i="1" s="1"/>
  <c r="K435" i="1" s="1"/>
  <c r="H434" i="1"/>
  <c r="J434" i="1" s="1"/>
  <c r="K434" i="1" s="1"/>
  <c r="H433" i="1"/>
  <c r="J433" i="1" s="1"/>
  <c r="K433" i="1" s="1"/>
  <c r="H432" i="1"/>
  <c r="J432" i="1" s="1"/>
  <c r="K432" i="1" s="1"/>
  <c r="H431" i="1"/>
  <c r="J431" i="1" s="1"/>
  <c r="K431" i="1" s="1"/>
  <c r="H430" i="1"/>
  <c r="J430" i="1" s="1"/>
  <c r="K430" i="1" s="1"/>
  <c r="H429" i="1"/>
  <c r="J429" i="1" s="1"/>
  <c r="K429" i="1" s="1"/>
  <c r="H428" i="1"/>
  <c r="J428" i="1" s="1"/>
  <c r="K428" i="1" s="1"/>
  <c r="H427" i="1"/>
  <c r="J427" i="1" s="1"/>
  <c r="K427" i="1" s="1"/>
  <c r="H426" i="1"/>
  <c r="J426" i="1" s="1"/>
  <c r="K426" i="1" s="1"/>
  <c r="H425" i="1"/>
  <c r="J425" i="1" s="1"/>
  <c r="K425" i="1" s="1"/>
  <c r="H424" i="1"/>
  <c r="J424" i="1" s="1"/>
  <c r="K424" i="1" s="1"/>
  <c r="H423" i="1"/>
  <c r="J423" i="1" s="1"/>
  <c r="K423" i="1" s="1"/>
  <c r="H422" i="1"/>
  <c r="J422" i="1" s="1"/>
  <c r="K422" i="1" s="1"/>
  <c r="H421" i="1"/>
  <c r="J421" i="1" s="1"/>
  <c r="K421" i="1" s="1"/>
  <c r="H420" i="1"/>
  <c r="J420" i="1" s="1"/>
  <c r="K420" i="1" s="1"/>
  <c r="H419" i="1"/>
  <c r="J419" i="1" s="1"/>
  <c r="K419" i="1" s="1"/>
  <c r="H418" i="1"/>
  <c r="J418" i="1" s="1"/>
  <c r="K418" i="1" s="1"/>
  <c r="I385" i="1"/>
  <c r="I384" i="1"/>
  <c r="H414" i="1"/>
  <c r="J414" i="1" s="1"/>
  <c r="K414" i="1" s="1"/>
  <c r="H413" i="1"/>
  <c r="J413" i="1" s="1"/>
  <c r="K413" i="1" s="1"/>
  <c r="H412" i="1"/>
  <c r="J412" i="1" s="1"/>
  <c r="K412" i="1" s="1"/>
  <c r="H411" i="1"/>
  <c r="J411" i="1" s="1"/>
  <c r="K411" i="1" s="1"/>
  <c r="H410" i="1"/>
  <c r="J410" i="1" s="1"/>
  <c r="K410" i="1" s="1"/>
  <c r="H409" i="1"/>
  <c r="J409" i="1" s="1"/>
  <c r="K409" i="1" s="1"/>
  <c r="H407" i="1"/>
  <c r="J407" i="1" s="1"/>
  <c r="K407" i="1" s="1"/>
  <c r="H406" i="1"/>
  <c r="J406" i="1" s="1"/>
  <c r="K406" i="1" s="1"/>
  <c r="H405" i="1"/>
  <c r="J405" i="1" s="1"/>
  <c r="K405" i="1" s="1"/>
  <c r="H404" i="1"/>
  <c r="J404" i="1" s="1"/>
  <c r="K404" i="1" s="1"/>
  <c r="H403" i="1"/>
  <c r="J403" i="1" s="1"/>
  <c r="K403" i="1" s="1"/>
  <c r="H402" i="1"/>
  <c r="J402" i="1" s="1"/>
  <c r="K402" i="1" s="1"/>
  <c r="H401" i="1"/>
  <c r="J401" i="1" s="1"/>
  <c r="K401" i="1" s="1"/>
  <c r="H400" i="1"/>
  <c r="J400" i="1" s="1"/>
  <c r="K400" i="1" s="1"/>
  <c r="H399" i="1"/>
  <c r="J399" i="1" s="1"/>
  <c r="K399" i="1" s="1"/>
  <c r="H398" i="1"/>
  <c r="J398" i="1" s="1"/>
  <c r="K398" i="1" s="1"/>
  <c r="H397" i="1"/>
  <c r="J397" i="1" s="1"/>
  <c r="K397" i="1" s="1"/>
  <c r="H396" i="1"/>
  <c r="J396" i="1" s="1"/>
  <c r="K396" i="1" s="1"/>
  <c r="H395" i="1"/>
  <c r="J395" i="1" s="1"/>
  <c r="K395" i="1" s="1"/>
  <c r="H394" i="1"/>
  <c r="J394" i="1" s="1"/>
  <c r="K394" i="1" s="1"/>
  <c r="H393" i="1"/>
  <c r="J393" i="1" s="1"/>
  <c r="K393" i="1" s="1"/>
  <c r="H392" i="1"/>
  <c r="J392" i="1" s="1"/>
  <c r="K392" i="1" s="1"/>
  <c r="H391" i="1"/>
  <c r="J391" i="1" s="1"/>
  <c r="K391" i="1" s="1"/>
  <c r="H390" i="1"/>
  <c r="J390" i="1" s="1"/>
  <c r="K390" i="1" s="1"/>
  <c r="H389" i="1"/>
  <c r="J389" i="1" s="1"/>
  <c r="K389" i="1" s="1"/>
  <c r="H388" i="1"/>
  <c r="J388" i="1" s="1"/>
  <c r="K388" i="1" s="1"/>
  <c r="H387" i="1"/>
  <c r="H383" i="1"/>
  <c r="J383" i="1" s="1"/>
  <c r="K383" i="1" s="1"/>
  <c r="H382" i="1"/>
  <c r="J382" i="1" s="1"/>
  <c r="K382" i="1" s="1"/>
  <c r="H381" i="1"/>
  <c r="J381" i="1" s="1"/>
  <c r="K381" i="1" s="1"/>
  <c r="H380" i="1"/>
  <c r="J380" i="1" s="1"/>
  <c r="K380" i="1" s="1"/>
  <c r="H379" i="1"/>
  <c r="J379" i="1" s="1"/>
  <c r="K379" i="1" s="1"/>
  <c r="H378" i="1"/>
  <c r="J378" i="1" s="1"/>
  <c r="K378" i="1" s="1"/>
  <c r="H377" i="1"/>
  <c r="J377" i="1" s="1"/>
  <c r="K377" i="1" s="1"/>
  <c r="H375" i="1"/>
  <c r="J375" i="1" s="1"/>
  <c r="K375" i="1" s="1"/>
  <c r="H374" i="1"/>
  <c r="J374" i="1" s="1"/>
  <c r="K374" i="1" s="1"/>
  <c r="H373" i="1"/>
  <c r="J373" i="1" s="1"/>
  <c r="K373" i="1" s="1"/>
  <c r="H372" i="1"/>
  <c r="J372" i="1" s="1"/>
  <c r="K372" i="1" s="1"/>
  <c r="H371" i="1"/>
  <c r="J371" i="1" s="1"/>
  <c r="K371" i="1" s="1"/>
  <c r="H370" i="1"/>
  <c r="J370" i="1" s="1"/>
  <c r="K370" i="1" s="1"/>
  <c r="H369" i="1"/>
  <c r="J369" i="1" s="1"/>
  <c r="K369" i="1" s="1"/>
  <c r="H368" i="1"/>
  <c r="J368" i="1" s="1"/>
  <c r="K368" i="1" s="1"/>
  <c r="H367" i="1"/>
  <c r="J367" i="1" s="1"/>
  <c r="K367" i="1" s="1"/>
  <c r="H366" i="1"/>
  <c r="J366" i="1" s="1"/>
  <c r="K366" i="1" s="1"/>
  <c r="H365" i="1"/>
  <c r="J365" i="1" s="1"/>
  <c r="K365" i="1" s="1"/>
  <c r="H364" i="1"/>
  <c r="J364" i="1" s="1"/>
  <c r="K364" i="1" s="1"/>
  <c r="H363" i="1"/>
  <c r="J363" i="1" s="1"/>
  <c r="K363" i="1" s="1"/>
  <c r="H362" i="1"/>
  <c r="J362" i="1" s="1"/>
  <c r="K362" i="1" s="1"/>
  <c r="H361" i="1"/>
  <c r="J361" i="1" s="1"/>
  <c r="K361" i="1" s="1"/>
  <c r="H360" i="1"/>
  <c r="J360" i="1" s="1"/>
  <c r="K360" i="1" s="1"/>
  <c r="H359" i="1"/>
  <c r="J359" i="1" s="1"/>
  <c r="K359" i="1" s="1"/>
  <c r="H358" i="1"/>
  <c r="J358" i="1" s="1"/>
  <c r="K358" i="1" s="1"/>
  <c r="H357" i="1"/>
  <c r="J357" i="1" s="1"/>
  <c r="K357" i="1" s="1"/>
  <c r="H356" i="1"/>
  <c r="J356" i="1" s="1"/>
  <c r="K356" i="1" s="1"/>
  <c r="H355" i="1"/>
  <c r="J355" i="1" s="1"/>
  <c r="K355" i="1" s="1"/>
  <c r="I353" i="1"/>
  <c r="I352" i="1"/>
  <c r="I325" i="1"/>
  <c r="I324" i="1"/>
  <c r="H351" i="1"/>
  <c r="J351" i="1" s="1"/>
  <c r="K351" i="1" s="1"/>
  <c r="H350" i="1"/>
  <c r="J350" i="1" s="1"/>
  <c r="K350" i="1" s="1"/>
  <c r="H349" i="1"/>
  <c r="J349" i="1" s="1"/>
  <c r="K349" i="1" s="1"/>
  <c r="H348" i="1"/>
  <c r="J348" i="1" s="1"/>
  <c r="K348" i="1" s="1"/>
  <c r="H347" i="1"/>
  <c r="J347" i="1" s="1"/>
  <c r="K347" i="1" s="1"/>
  <c r="H346" i="1"/>
  <c r="J346" i="1" s="1"/>
  <c r="K346" i="1" s="1"/>
  <c r="H345" i="1"/>
  <c r="J345" i="1" s="1"/>
  <c r="K345" i="1" s="1"/>
  <c r="H342" i="1"/>
  <c r="J342" i="1" s="1"/>
  <c r="K342" i="1" s="1"/>
  <c r="H341" i="1"/>
  <c r="J341" i="1" s="1"/>
  <c r="K341" i="1" s="1"/>
  <c r="H340" i="1"/>
  <c r="J340" i="1" s="1"/>
  <c r="K340" i="1" s="1"/>
  <c r="H337" i="1"/>
  <c r="J337" i="1" s="1"/>
  <c r="K337" i="1" s="1"/>
  <c r="H336" i="1"/>
  <c r="J336" i="1" s="1"/>
  <c r="K336" i="1" s="1"/>
  <c r="H335" i="1"/>
  <c r="J335" i="1" s="1"/>
  <c r="K335" i="1" s="1"/>
  <c r="H334" i="1"/>
  <c r="J334" i="1" s="1"/>
  <c r="K334" i="1" s="1"/>
  <c r="H332" i="1"/>
  <c r="J332" i="1" s="1"/>
  <c r="K332" i="1" s="1"/>
  <c r="H331" i="1"/>
  <c r="J331" i="1" s="1"/>
  <c r="K331" i="1" s="1"/>
  <c r="H330" i="1"/>
  <c r="J330" i="1" s="1"/>
  <c r="K330" i="1" s="1"/>
  <c r="H329" i="1"/>
  <c r="J329" i="1" s="1"/>
  <c r="K329" i="1" s="1"/>
  <c r="H328" i="1"/>
  <c r="J328" i="1" s="1"/>
  <c r="K328" i="1" s="1"/>
  <c r="I270" i="1"/>
  <c r="I269" i="1"/>
  <c r="H323" i="1"/>
  <c r="J323" i="1" s="1"/>
  <c r="K323" i="1" s="1"/>
  <c r="H322" i="1"/>
  <c r="J322" i="1" s="1"/>
  <c r="K322" i="1" s="1"/>
  <c r="H321" i="1"/>
  <c r="J321" i="1" s="1"/>
  <c r="K321" i="1" s="1"/>
  <c r="H320" i="1"/>
  <c r="J320" i="1" s="1"/>
  <c r="K320" i="1" s="1"/>
  <c r="H319" i="1"/>
  <c r="J319" i="1" s="1"/>
  <c r="K319" i="1" s="1"/>
  <c r="H318" i="1"/>
  <c r="J318" i="1" s="1"/>
  <c r="K318" i="1" s="1"/>
  <c r="H317" i="1"/>
  <c r="J317" i="1" s="1"/>
  <c r="K317" i="1" s="1"/>
  <c r="H316" i="1"/>
  <c r="J316" i="1" s="1"/>
  <c r="K316" i="1" s="1"/>
  <c r="H315" i="1"/>
  <c r="J315" i="1" s="1"/>
  <c r="K315" i="1" s="1"/>
  <c r="H314" i="1"/>
  <c r="J314" i="1" s="1"/>
  <c r="K314" i="1" s="1"/>
  <c r="H312" i="1"/>
  <c r="J312" i="1" s="1"/>
  <c r="K312" i="1" s="1"/>
  <c r="H311" i="1"/>
  <c r="J311" i="1" s="1"/>
  <c r="K311" i="1" s="1"/>
  <c r="H310" i="1"/>
  <c r="J310" i="1" s="1"/>
  <c r="K310" i="1" s="1"/>
  <c r="H309" i="1"/>
  <c r="J309" i="1" s="1"/>
  <c r="K309" i="1" s="1"/>
  <c r="H308" i="1"/>
  <c r="J308" i="1" s="1"/>
  <c r="K308" i="1" s="1"/>
  <c r="H307" i="1"/>
  <c r="J307" i="1" s="1"/>
  <c r="K307" i="1" s="1"/>
  <c r="H306" i="1"/>
  <c r="J306" i="1" s="1"/>
  <c r="K306" i="1" s="1"/>
  <c r="H305" i="1"/>
  <c r="J305" i="1" s="1"/>
  <c r="K305" i="1" s="1"/>
  <c r="H304" i="1"/>
  <c r="J304" i="1" s="1"/>
  <c r="K304" i="1" s="1"/>
  <c r="H303" i="1"/>
  <c r="J303" i="1" s="1"/>
  <c r="K303" i="1" s="1"/>
  <c r="H302" i="1"/>
  <c r="J302" i="1" s="1"/>
  <c r="K302" i="1" s="1"/>
  <c r="H301" i="1"/>
  <c r="J301" i="1" s="1"/>
  <c r="K301" i="1" s="1"/>
  <c r="H300" i="1"/>
  <c r="J300" i="1" s="1"/>
  <c r="K300" i="1" s="1"/>
  <c r="H299" i="1"/>
  <c r="J299" i="1" s="1"/>
  <c r="K299" i="1" s="1"/>
  <c r="H298" i="1"/>
  <c r="J298" i="1" s="1"/>
  <c r="K298" i="1" s="1"/>
  <c r="H297" i="1"/>
  <c r="J297" i="1" s="1"/>
  <c r="K297" i="1" s="1"/>
  <c r="H296" i="1"/>
  <c r="J296" i="1" s="1"/>
  <c r="K296" i="1" s="1"/>
  <c r="H295" i="1"/>
  <c r="J295" i="1" s="1"/>
  <c r="K295" i="1" s="1"/>
  <c r="H294" i="1"/>
  <c r="J294" i="1" s="1"/>
  <c r="K294" i="1" s="1"/>
  <c r="H293" i="1"/>
  <c r="J293" i="1" s="1"/>
  <c r="K293" i="1" s="1"/>
  <c r="H292" i="1"/>
  <c r="J292" i="1" s="1"/>
  <c r="K292" i="1" s="1"/>
  <c r="H291" i="1"/>
  <c r="J291" i="1" s="1"/>
  <c r="K291" i="1" s="1"/>
  <c r="H290" i="1"/>
  <c r="J290" i="1" s="1"/>
  <c r="K290" i="1" s="1"/>
  <c r="H289" i="1"/>
  <c r="J289" i="1" s="1"/>
  <c r="K289" i="1" s="1"/>
  <c r="H288" i="1"/>
  <c r="J288" i="1" s="1"/>
  <c r="K288" i="1" s="1"/>
  <c r="H287" i="1"/>
  <c r="J287" i="1" s="1"/>
  <c r="K287" i="1" s="1"/>
  <c r="H286" i="1"/>
  <c r="J286" i="1" s="1"/>
  <c r="K286" i="1" s="1"/>
  <c r="H285" i="1"/>
  <c r="J285" i="1" s="1"/>
  <c r="K285" i="1" s="1"/>
  <c r="H284" i="1"/>
  <c r="J284" i="1" s="1"/>
  <c r="K284" i="1" s="1"/>
  <c r="H283" i="1"/>
  <c r="J283" i="1" s="1"/>
  <c r="K283" i="1" s="1"/>
  <c r="H282" i="1"/>
  <c r="J282" i="1" s="1"/>
  <c r="K282" i="1" s="1"/>
  <c r="H281" i="1"/>
  <c r="J281" i="1" s="1"/>
  <c r="K281" i="1" s="1"/>
  <c r="H280" i="1"/>
  <c r="J280" i="1" s="1"/>
  <c r="K280" i="1" s="1"/>
  <c r="H279" i="1"/>
  <c r="J279" i="1" s="1"/>
  <c r="K279" i="1" s="1"/>
  <c r="H278" i="1"/>
  <c r="J278" i="1" s="1"/>
  <c r="K278" i="1" s="1"/>
  <c r="H277" i="1"/>
  <c r="J277" i="1" s="1"/>
  <c r="K277" i="1" s="1"/>
  <c r="H276" i="1"/>
  <c r="J276" i="1" s="1"/>
  <c r="K276" i="1" s="1"/>
  <c r="H275" i="1"/>
  <c r="J275" i="1" s="1"/>
  <c r="K275" i="1" s="1"/>
  <c r="H274" i="1"/>
  <c r="J274" i="1" s="1"/>
  <c r="K274" i="1" s="1"/>
  <c r="H273" i="1"/>
  <c r="J273" i="1" s="1"/>
  <c r="K273" i="1" s="1"/>
  <c r="H272" i="1"/>
  <c r="J272" i="1" s="1"/>
  <c r="K272" i="1" s="1"/>
  <c r="I208" i="1"/>
  <c r="I207" i="1"/>
  <c r="H268" i="1"/>
  <c r="J268" i="1" s="1"/>
  <c r="K268" i="1" s="1"/>
  <c r="H267" i="1"/>
  <c r="J267" i="1" s="1"/>
  <c r="K267" i="1" s="1"/>
  <c r="H266" i="1"/>
  <c r="J266" i="1" s="1"/>
  <c r="K266" i="1" s="1"/>
  <c r="H265" i="1"/>
  <c r="J265" i="1" s="1"/>
  <c r="K265" i="1" s="1"/>
  <c r="H264" i="1"/>
  <c r="J264" i="1" s="1"/>
  <c r="K264" i="1" s="1"/>
  <c r="H263" i="1"/>
  <c r="J263" i="1" s="1"/>
  <c r="K263" i="1" s="1"/>
  <c r="H262" i="1"/>
  <c r="J262" i="1" s="1"/>
  <c r="K262" i="1" s="1"/>
  <c r="H261" i="1"/>
  <c r="J261" i="1" s="1"/>
  <c r="K261" i="1" s="1"/>
  <c r="H260" i="1"/>
  <c r="J260" i="1" s="1"/>
  <c r="K260" i="1" s="1"/>
  <c r="H259" i="1"/>
  <c r="J259" i="1" s="1"/>
  <c r="K259" i="1" s="1"/>
  <c r="H258" i="1"/>
  <c r="J258" i="1" s="1"/>
  <c r="K258" i="1" s="1"/>
  <c r="H257" i="1"/>
  <c r="J257" i="1" s="1"/>
  <c r="K257" i="1" s="1"/>
  <c r="H256" i="1"/>
  <c r="J256" i="1" s="1"/>
  <c r="K256" i="1" s="1"/>
  <c r="H255" i="1"/>
  <c r="J255" i="1" s="1"/>
  <c r="K255" i="1" s="1"/>
  <c r="H254" i="1"/>
  <c r="J254" i="1" s="1"/>
  <c r="K254" i="1" s="1"/>
  <c r="H253" i="1"/>
  <c r="J253" i="1" s="1"/>
  <c r="K253" i="1" s="1"/>
  <c r="H252" i="1"/>
  <c r="J252" i="1" s="1"/>
  <c r="K252" i="1" s="1"/>
  <c r="H251" i="1"/>
  <c r="J251" i="1" s="1"/>
  <c r="K251" i="1" s="1"/>
  <c r="H250" i="1"/>
  <c r="J250" i="1" s="1"/>
  <c r="K250" i="1" s="1"/>
  <c r="H249" i="1"/>
  <c r="J249" i="1" s="1"/>
  <c r="K249" i="1" s="1"/>
  <c r="H247" i="1"/>
  <c r="J247" i="1" s="1"/>
  <c r="K247" i="1" s="1"/>
  <c r="H246" i="1"/>
  <c r="J246" i="1" s="1"/>
  <c r="K246" i="1" s="1"/>
  <c r="H245" i="1"/>
  <c r="J245" i="1" s="1"/>
  <c r="K245" i="1" s="1"/>
  <c r="H244" i="1"/>
  <c r="J244" i="1" s="1"/>
  <c r="K244" i="1" s="1"/>
  <c r="H243" i="1"/>
  <c r="J243" i="1" s="1"/>
  <c r="K243" i="1" s="1"/>
  <c r="H242" i="1"/>
  <c r="J242" i="1" s="1"/>
  <c r="K242" i="1" s="1"/>
  <c r="H241" i="1"/>
  <c r="J241" i="1" s="1"/>
  <c r="K241" i="1" s="1"/>
  <c r="H240" i="1"/>
  <c r="J240" i="1" s="1"/>
  <c r="K240" i="1" s="1"/>
  <c r="H239" i="1"/>
  <c r="J239" i="1" s="1"/>
  <c r="K239" i="1" s="1"/>
  <c r="H238" i="1"/>
  <c r="J238" i="1" s="1"/>
  <c r="K238" i="1" s="1"/>
  <c r="H237" i="1"/>
  <c r="J237" i="1" s="1"/>
  <c r="K237" i="1" s="1"/>
  <c r="H236" i="1"/>
  <c r="J236" i="1" s="1"/>
  <c r="K236" i="1" s="1"/>
  <c r="H235" i="1"/>
  <c r="J235" i="1" s="1"/>
  <c r="K235" i="1" s="1"/>
  <c r="H234" i="1"/>
  <c r="J234" i="1" s="1"/>
  <c r="K234" i="1" s="1"/>
  <c r="H233" i="1"/>
  <c r="J233" i="1" s="1"/>
  <c r="K233" i="1" s="1"/>
  <c r="H231" i="1"/>
  <c r="J231" i="1" s="1"/>
  <c r="K231" i="1" s="1"/>
  <c r="H230" i="1"/>
  <c r="J230" i="1" s="1"/>
  <c r="K230" i="1" s="1"/>
  <c r="H229" i="1"/>
  <c r="J229" i="1" s="1"/>
  <c r="K229" i="1" s="1"/>
  <c r="H228" i="1"/>
  <c r="J228" i="1" s="1"/>
  <c r="K228" i="1" s="1"/>
  <c r="H227" i="1"/>
  <c r="J227" i="1" s="1"/>
  <c r="K227" i="1" s="1"/>
  <c r="H226" i="1"/>
  <c r="J226" i="1" s="1"/>
  <c r="K226" i="1" s="1"/>
  <c r="H225" i="1"/>
  <c r="J225" i="1" s="1"/>
  <c r="K225" i="1" s="1"/>
  <c r="H223" i="1"/>
  <c r="J223" i="1" s="1"/>
  <c r="K223" i="1" s="1"/>
  <c r="H222" i="1"/>
  <c r="J222" i="1" s="1"/>
  <c r="K222" i="1" s="1"/>
  <c r="H221" i="1"/>
  <c r="J221" i="1" s="1"/>
  <c r="K221" i="1" s="1"/>
  <c r="H220" i="1"/>
  <c r="J220" i="1" s="1"/>
  <c r="K220" i="1" s="1"/>
  <c r="H219" i="1"/>
  <c r="J219" i="1" s="1"/>
  <c r="K219" i="1" s="1"/>
  <c r="H218" i="1"/>
  <c r="J218" i="1" s="1"/>
  <c r="K218" i="1" s="1"/>
  <c r="H217" i="1"/>
  <c r="J217" i="1" s="1"/>
  <c r="K217" i="1" s="1"/>
  <c r="H216" i="1"/>
  <c r="J216" i="1" s="1"/>
  <c r="K216" i="1" s="1"/>
  <c r="H215" i="1"/>
  <c r="J215" i="1" s="1"/>
  <c r="K215" i="1" s="1"/>
  <c r="H214" i="1"/>
  <c r="J214" i="1" s="1"/>
  <c r="K214" i="1" s="1"/>
  <c r="H213" i="1"/>
  <c r="J213" i="1" s="1"/>
  <c r="K213" i="1" s="1"/>
  <c r="H211" i="1"/>
  <c r="J211" i="1" s="1"/>
  <c r="K211" i="1" s="1"/>
  <c r="H210" i="1"/>
  <c r="J210" i="1" s="1"/>
  <c r="K210" i="1" s="1"/>
  <c r="I153" i="1"/>
  <c r="I152" i="1"/>
  <c r="H206" i="1"/>
  <c r="J206" i="1" s="1"/>
  <c r="K206" i="1" s="1"/>
  <c r="H205" i="1"/>
  <c r="J205" i="1" s="1"/>
  <c r="K205" i="1" s="1"/>
  <c r="H204" i="1"/>
  <c r="J204" i="1" s="1"/>
  <c r="K204" i="1" s="1"/>
  <c r="H203" i="1"/>
  <c r="J203" i="1" s="1"/>
  <c r="K203" i="1" s="1"/>
  <c r="H202" i="1"/>
  <c r="J202" i="1" s="1"/>
  <c r="K202" i="1" s="1"/>
  <c r="H201" i="1"/>
  <c r="J201" i="1" s="1"/>
  <c r="K201" i="1" s="1"/>
  <c r="H199" i="1"/>
  <c r="J199" i="1" s="1"/>
  <c r="K199" i="1" s="1"/>
  <c r="H198" i="1"/>
  <c r="J198" i="1" s="1"/>
  <c r="K198" i="1" s="1"/>
  <c r="H197" i="1"/>
  <c r="J197" i="1" s="1"/>
  <c r="K197" i="1" s="1"/>
  <c r="H196" i="1"/>
  <c r="J196" i="1" s="1"/>
  <c r="K196" i="1" s="1"/>
  <c r="H195" i="1"/>
  <c r="J195" i="1" s="1"/>
  <c r="K195" i="1" s="1"/>
  <c r="H193" i="1"/>
  <c r="J193" i="1" s="1"/>
  <c r="K193" i="1" s="1"/>
  <c r="H192" i="1"/>
  <c r="J192" i="1" s="1"/>
  <c r="K192" i="1" s="1"/>
  <c r="H191" i="1"/>
  <c r="J191" i="1" s="1"/>
  <c r="K191" i="1" s="1"/>
  <c r="H190" i="1"/>
  <c r="J190" i="1" s="1"/>
  <c r="K190" i="1" s="1"/>
  <c r="H189" i="1"/>
  <c r="J189" i="1" s="1"/>
  <c r="K189" i="1" s="1"/>
  <c r="H188" i="1"/>
  <c r="J188" i="1" s="1"/>
  <c r="K188" i="1" s="1"/>
  <c r="H187" i="1"/>
  <c r="J187" i="1" s="1"/>
  <c r="K187" i="1" s="1"/>
  <c r="H186" i="1"/>
  <c r="J186" i="1" s="1"/>
  <c r="K186" i="1" s="1"/>
  <c r="H184" i="1"/>
  <c r="J184" i="1" s="1"/>
  <c r="K184" i="1" s="1"/>
  <c r="H182" i="1"/>
  <c r="J182" i="1" s="1"/>
  <c r="K182" i="1" s="1"/>
  <c r="H181" i="1"/>
  <c r="J181" i="1" s="1"/>
  <c r="K181" i="1" s="1"/>
  <c r="H180" i="1"/>
  <c r="J180" i="1" s="1"/>
  <c r="K180" i="1" s="1"/>
  <c r="H178" i="1"/>
  <c r="J178" i="1" s="1"/>
  <c r="K178" i="1" s="1"/>
  <c r="H177" i="1"/>
  <c r="J177" i="1" s="1"/>
  <c r="K177" i="1" s="1"/>
  <c r="H176" i="1"/>
  <c r="J176" i="1" s="1"/>
  <c r="K176" i="1" s="1"/>
  <c r="H175" i="1"/>
  <c r="J175" i="1" s="1"/>
  <c r="K175" i="1" s="1"/>
  <c r="H174" i="1"/>
  <c r="J174" i="1" s="1"/>
  <c r="K174" i="1" s="1"/>
  <c r="H172" i="1"/>
  <c r="J172" i="1" s="1"/>
  <c r="K172" i="1" s="1"/>
  <c r="H170" i="1"/>
  <c r="J170" i="1" s="1"/>
  <c r="K170" i="1" s="1"/>
  <c r="H169" i="1"/>
  <c r="J169" i="1" s="1"/>
  <c r="K169" i="1" s="1"/>
  <c r="H168" i="1"/>
  <c r="J168" i="1" s="1"/>
  <c r="K168" i="1" s="1"/>
  <c r="H167" i="1"/>
  <c r="J167" i="1" s="1"/>
  <c r="K167" i="1" s="1"/>
  <c r="H166" i="1"/>
  <c r="J166" i="1" s="1"/>
  <c r="K166" i="1" s="1"/>
  <c r="H165" i="1"/>
  <c r="J165" i="1" s="1"/>
  <c r="K165" i="1" s="1"/>
  <c r="H164" i="1"/>
  <c r="J164" i="1" s="1"/>
  <c r="K164" i="1" s="1"/>
  <c r="H163" i="1"/>
  <c r="J163" i="1" s="1"/>
  <c r="K163" i="1" s="1"/>
  <c r="H162" i="1"/>
  <c r="J162" i="1" s="1"/>
  <c r="K162" i="1" s="1"/>
  <c r="H161" i="1"/>
  <c r="J161" i="1" s="1"/>
  <c r="K161" i="1" s="1"/>
  <c r="H160" i="1"/>
  <c r="J160" i="1" s="1"/>
  <c r="K160" i="1" s="1"/>
  <c r="H159" i="1"/>
  <c r="J159" i="1" s="1"/>
  <c r="K159" i="1" s="1"/>
  <c r="H158" i="1"/>
  <c r="J158" i="1" s="1"/>
  <c r="K158" i="1" s="1"/>
  <c r="H157" i="1"/>
  <c r="J157" i="1" s="1"/>
  <c r="K157" i="1" s="1"/>
  <c r="H156" i="1"/>
  <c r="J156" i="1" s="1"/>
  <c r="K156" i="1" s="1"/>
  <c r="J46" i="1"/>
  <c r="K46" i="1" s="1"/>
  <c r="J58" i="1"/>
  <c r="K58" i="1" s="1"/>
  <c r="J108" i="1"/>
  <c r="K108" i="1" s="1"/>
  <c r="H19" i="1"/>
  <c r="J19" i="1" s="1"/>
  <c r="K19" i="1" s="1"/>
  <c r="H20" i="1"/>
  <c r="J20" i="1" s="1"/>
  <c r="K20" i="1" s="1"/>
  <c r="H21" i="1"/>
  <c r="J21" i="1" s="1"/>
  <c r="K21" i="1" s="1"/>
  <c r="H22" i="1"/>
  <c r="J22" i="1" s="1"/>
  <c r="K22" i="1" s="1"/>
  <c r="H23" i="1"/>
  <c r="J23" i="1" s="1"/>
  <c r="K23" i="1" s="1"/>
  <c r="H24" i="1"/>
  <c r="J24" i="1" s="1"/>
  <c r="K24" i="1" s="1"/>
  <c r="H25" i="1"/>
  <c r="J25" i="1" s="1"/>
  <c r="K25" i="1" s="1"/>
  <c r="H26" i="1"/>
  <c r="J26" i="1" s="1"/>
  <c r="K26" i="1" s="1"/>
  <c r="H27" i="1"/>
  <c r="J27" i="1" s="1"/>
  <c r="K27" i="1" s="1"/>
  <c r="H29" i="1"/>
  <c r="J29" i="1" s="1"/>
  <c r="K29" i="1" s="1"/>
  <c r="H30" i="1"/>
  <c r="J30" i="1" s="1"/>
  <c r="K30" i="1" s="1"/>
  <c r="H31" i="1"/>
  <c r="J31" i="1" s="1"/>
  <c r="K31" i="1" s="1"/>
  <c r="H32" i="1"/>
  <c r="J32" i="1" s="1"/>
  <c r="K32" i="1" s="1"/>
  <c r="H40" i="1"/>
  <c r="J40" i="1" s="1"/>
  <c r="K40" i="1" s="1"/>
  <c r="H42" i="1"/>
  <c r="J42" i="1" s="1"/>
  <c r="K42" i="1" s="1"/>
  <c r="H43" i="1"/>
  <c r="J43" i="1" s="1"/>
  <c r="K43" i="1" s="1"/>
  <c r="H45" i="1"/>
  <c r="J45" i="1" s="1"/>
  <c r="K45" i="1" s="1"/>
  <c r="H47" i="1"/>
  <c r="J47" i="1" s="1"/>
  <c r="K47" i="1" s="1"/>
  <c r="H48" i="1"/>
  <c r="J48" i="1" s="1"/>
  <c r="K48" i="1" s="1"/>
  <c r="H50" i="1"/>
  <c r="J50" i="1" s="1"/>
  <c r="K50" i="1" s="1"/>
  <c r="H51" i="1"/>
  <c r="J51" i="1" s="1"/>
  <c r="K51" i="1" s="1"/>
  <c r="H52" i="1"/>
  <c r="J52" i="1" s="1"/>
  <c r="K52" i="1" s="1"/>
  <c r="H53" i="1"/>
  <c r="J53" i="1" s="1"/>
  <c r="K53" i="1" s="1"/>
  <c r="H54" i="1"/>
  <c r="J54" i="1" s="1"/>
  <c r="K54" i="1" s="1"/>
  <c r="H55" i="1"/>
  <c r="J55" i="1" s="1"/>
  <c r="K55" i="1" s="1"/>
  <c r="H56" i="1"/>
  <c r="J56" i="1" s="1"/>
  <c r="K56" i="1" s="1"/>
  <c r="H57" i="1"/>
  <c r="J57" i="1" s="1"/>
  <c r="K57" i="1" s="1"/>
  <c r="H59" i="1"/>
  <c r="J59" i="1" s="1"/>
  <c r="K59" i="1" s="1"/>
  <c r="H60" i="1"/>
  <c r="J60" i="1" s="1"/>
  <c r="K60" i="1" s="1"/>
  <c r="H61" i="1"/>
  <c r="J61" i="1" s="1"/>
  <c r="K61" i="1" s="1"/>
  <c r="H64" i="1"/>
  <c r="J64" i="1" s="1"/>
  <c r="K64" i="1" s="1"/>
  <c r="H65" i="1"/>
  <c r="J65" i="1" s="1"/>
  <c r="K65" i="1" s="1"/>
  <c r="H66" i="1"/>
  <c r="J66" i="1" s="1"/>
  <c r="K66" i="1" s="1"/>
  <c r="H67" i="1"/>
  <c r="J67" i="1" s="1"/>
  <c r="K67" i="1" s="1"/>
  <c r="H68" i="1"/>
  <c r="J68" i="1" s="1"/>
  <c r="K68" i="1" s="1"/>
  <c r="H69" i="1"/>
  <c r="J69" i="1" s="1"/>
  <c r="K69" i="1" s="1"/>
  <c r="H70" i="1"/>
  <c r="J70" i="1" s="1"/>
  <c r="K70" i="1" s="1"/>
  <c r="H71" i="1"/>
  <c r="J71" i="1" s="1"/>
  <c r="K71" i="1" s="1"/>
  <c r="H73" i="1"/>
  <c r="J73" i="1" s="1"/>
  <c r="K73" i="1" s="1"/>
  <c r="H74" i="1"/>
  <c r="J74" i="1" s="1"/>
  <c r="K74" i="1" s="1"/>
  <c r="H75" i="1"/>
  <c r="J75" i="1" s="1"/>
  <c r="K75" i="1" s="1"/>
  <c r="H76" i="1"/>
  <c r="J76" i="1" s="1"/>
  <c r="K76" i="1" s="1"/>
  <c r="H77" i="1"/>
  <c r="J77" i="1" s="1"/>
  <c r="K77" i="1" s="1"/>
  <c r="H78" i="1"/>
  <c r="J78" i="1" s="1"/>
  <c r="K78" i="1" s="1"/>
  <c r="H79" i="1"/>
  <c r="J79" i="1" s="1"/>
  <c r="K79" i="1" s="1"/>
  <c r="H80" i="1"/>
  <c r="J80" i="1" s="1"/>
  <c r="K80" i="1" s="1"/>
  <c r="H81" i="1"/>
  <c r="J81" i="1" s="1"/>
  <c r="K81" i="1" s="1"/>
  <c r="H83" i="1"/>
  <c r="J83" i="1" s="1"/>
  <c r="K83" i="1" s="1"/>
  <c r="H84" i="1"/>
  <c r="J84" i="1" s="1"/>
  <c r="K84" i="1" s="1"/>
  <c r="H85" i="1"/>
  <c r="J85" i="1" s="1"/>
  <c r="K85" i="1" s="1"/>
  <c r="H86" i="1"/>
  <c r="J86" i="1" s="1"/>
  <c r="K86" i="1" s="1"/>
  <c r="H87" i="1"/>
  <c r="J87" i="1" s="1"/>
  <c r="K87" i="1" s="1"/>
  <c r="H88" i="1"/>
  <c r="J88" i="1" s="1"/>
  <c r="K88" i="1" s="1"/>
  <c r="H89" i="1"/>
  <c r="J89" i="1" s="1"/>
  <c r="K89" i="1" s="1"/>
  <c r="H90" i="1"/>
  <c r="J90" i="1" s="1"/>
  <c r="K90" i="1" s="1"/>
  <c r="H93" i="1"/>
  <c r="J93" i="1" s="1"/>
  <c r="K93" i="1" s="1"/>
  <c r="H94" i="1"/>
  <c r="J94" i="1" s="1"/>
  <c r="K94" i="1" s="1"/>
  <c r="H95" i="1"/>
  <c r="J95" i="1" s="1"/>
  <c r="K95" i="1" s="1"/>
  <c r="H96" i="1"/>
  <c r="J96" i="1" s="1"/>
  <c r="K96" i="1" s="1"/>
  <c r="H97" i="1"/>
  <c r="J97" i="1" s="1"/>
  <c r="K97" i="1" s="1"/>
  <c r="H98" i="1"/>
  <c r="J98" i="1" s="1"/>
  <c r="K98" i="1" s="1"/>
  <c r="H100" i="1"/>
  <c r="J100" i="1" s="1"/>
  <c r="K100" i="1" s="1"/>
  <c r="H101" i="1"/>
  <c r="J101" i="1" s="1"/>
  <c r="K101" i="1" s="1"/>
  <c r="H102" i="1"/>
  <c r="J102" i="1" s="1"/>
  <c r="K102" i="1" s="1"/>
  <c r="H103" i="1"/>
  <c r="J103" i="1" s="1"/>
  <c r="K103" i="1" s="1"/>
  <c r="H104" i="1"/>
  <c r="J104" i="1" s="1"/>
  <c r="K104" i="1" s="1"/>
  <c r="H105" i="1"/>
  <c r="J105" i="1" s="1"/>
  <c r="K105" i="1" s="1"/>
  <c r="H106" i="1"/>
  <c r="J106" i="1" s="1"/>
  <c r="K106" i="1" s="1"/>
  <c r="H107" i="1"/>
  <c r="J107" i="1" s="1"/>
  <c r="K107" i="1" s="1"/>
  <c r="H109" i="1"/>
  <c r="J109" i="1" s="1"/>
  <c r="K109" i="1" s="1"/>
  <c r="H110" i="1"/>
  <c r="J110" i="1" s="1"/>
  <c r="K110" i="1" s="1"/>
  <c r="H111" i="1"/>
  <c r="J111" i="1" s="1"/>
  <c r="K111" i="1" s="1"/>
  <c r="H112" i="1"/>
  <c r="J112" i="1" s="1"/>
  <c r="K112" i="1" s="1"/>
  <c r="H114" i="1"/>
  <c r="J114" i="1" s="1"/>
  <c r="K114" i="1" s="1"/>
  <c r="H115" i="1"/>
  <c r="J115" i="1" s="1"/>
  <c r="K115" i="1" s="1"/>
  <c r="H117" i="1"/>
  <c r="J117" i="1" s="1"/>
  <c r="K117" i="1" s="1"/>
  <c r="H118" i="1"/>
  <c r="J118" i="1" s="1"/>
  <c r="K118" i="1" s="1"/>
  <c r="H119" i="1"/>
  <c r="J119" i="1" s="1"/>
  <c r="K119" i="1" s="1"/>
  <c r="H120" i="1"/>
  <c r="J120" i="1" s="1"/>
  <c r="K120" i="1" s="1"/>
  <c r="H122" i="1"/>
  <c r="J122" i="1" s="1"/>
  <c r="K122" i="1" s="1"/>
  <c r="H123" i="1"/>
  <c r="J123" i="1" s="1"/>
  <c r="K123" i="1" s="1"/>
  <c r="H124" i="1"/>
  <c r="J124" i="1" s="1"/>
  <c r="K124" i="1" s="1"/>
  <c r="H125" i="1"/>
  <c r="J125" i="1" s="1"/>
  <c r="K125" i="1" s="1"/>
  <c r="H126" i="1"/>
  <c r="J126" i="1" s="1"/>
  <c r="K126" i="1" s="1"/>
  <c r="H129" i="1"/>
  <c r="J129" i="1" s="1"/>
  <c r="K129" i="1" s="1"/>
  <c r="H130" i="1"/>
  <c r="J130" i="1" s="1"/>
  <c r="K130" i="1" s="1"/>
  <c r="H131" i="1"/>
  <c r="J131" i="1" s="1"/>
  <c r="K131" i="1" s="1"/>
  <c r="H133" i="1"/>
  <c r="J133" i="1" s="1"/>
  <c r="K133" i="1" s="1"/>
  <c r="H134" i="1"/>
  <c r="J134" i="1" s="1"/>
  <c r="K134" i="1" s="1"/>
  <c r="H135" i="1"/>
  <c r="J135" i="1" s="1"/>
  <c r="K135" i="1" s="1"/>
  <c r="H137" i="1"/>
  <c r="J137" i="1" s="1"/>
  <c r="K137" i="1" s="1"/>
  <c r="H138" i="1"/>
  <c r="J138" i="1" s="1"/>
  <c r="K138" i="1" s="1"/>
  <c r="H139" i="1"/>
  <c r="J139" i="1" s="1"/>
  <c r="K139" i="1" s="1"/>
  <c r="H148" i="1"/>
  <c r="J148" i="1" s="1"/>
  <c r="K148" i="1" s="1"/>
  <c r="H149" i="1"/>
  <c r="J149" i="1" s="1"/>
  <c r="K149" i="1" s="1"/>
  <c r="H150" i="1"/>
  <c r="J150" i="1" s="1"/>
  <c r="K150" i="1" s="1"/>
  <c r="H151" i="1"/>
  <c r="J151" i="1" s="1"/>
  <c r="K151" i="1" s="1"/>
  <c r="I16" i="1"/>
  <c r="H18" i="1"/>
  <c r="J387" i="1" l="1"/>
  <c r="K387" i="1" s="1"/>
  <c r="K384" i="1" s="1"/>
  <c r="J460" i="1"/>
  <c r="K460" i="1" s="1"/>
  <c r="J453" i="1"/>
  <c r="K453" i="1" s="1"/>
  <c r="J458" i="1"/>
  <c r="K458" i="1" s="1"/>
  <c r="I15" i="1"/>
  <c r="I487" i="1" s="1"/>
  <c r="J445" i="1"/>
  <c r="K445" i="1" s="1"/>
  <c r="K439" i="1" s="1"/>
  <c r="J18" i="1"/>
  <c r="K18" i="1" s="1"/>
  <c r="K16" i="1" s="1"/>
  <c r="I14" i="1"/>
  <c r="I484" i="1" s="1"/>
  <c r="I486" i="1" s="1"/>
  <c r="I490" i="1" s="1"/>
  <c r="I491" i="1" s="1"/>
  <c r="I492" i="1" s="1"/>
  <c r="I493" i="1" s="1"/>
  <c r="K415" i="1"/>
  <c r="K416" i="1"/>
  <c r="K385" i="1"/>
  <c r="K352" i="1"/>
  <c r="K353" i="1"/>
  <c r="K325" i="1"/>
  <c r="K324" i="1"/>
  <c r="K270" i="1"/>
  <c r="K269" i="1"/>
  <c r="K208" i="1"/>
  <c r="K207" i="1"/>
  <c r="K152" i="1"/>
  <c r="K153" i="1"/>
  <c r="K440" i="1" l="1"/>
  <c r="K15" i="1"/>
  <c r="K487" i="1" s="1"/>
  <c r="K14" i="1"/>
  <c r="K484" i="1" s="1"/>
  <c r="K486" i="1" l="1"/>
  <c r="K490" i="1" l="1"/>
  <c r="K491" i="1" s="1"/>
  <c r="K492" i="1" l="1"/>
  <c r="K493" i="1" s="1"/>
</calcChain>
</file>

<file path=xl/sharedStrings.xml><?xml version="1.0" encoding="utf-8"?>
<sst xmlns="http://schemas.openxmlformats.org/spreadsheetml/2006/main" count="2446" uniqueCount="1246">
  <si>
    <t>№пп</t>
  </si>
  <si>
    <t>Обоснование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</si>
  <si>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</si>
  <si>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</si>
  <si>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</si>
  <si>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 xml:space="preserve">Цена </t>
  </si>
  <si>
    <t>Номер сметы</t>
  </si>
  <si>
    <t>Позиция сметного расчета</t>
  </si>
  <si>
    <t>На единицу измерения</t>
  </si>
  <si>
    <t>Всего</t>
  </si>
  <si>
    <t>Номер</t>
  </si>
  <si>
    <t>1</t>
  </si>
  <si>
    <t>ЛС ЛСР-02-01-01 Поз.: 1-14</t>
  </si>
  <si>
    <t>Устройство кровли</t>
  </si>
  <si>
    <t>1.1</t>
  </si>
  <si>
    <t>ЛСР-02-01-01</t>
  </si>
  <si>
    <t>ГЭСН10-01-002-01</t>
  </si>
  <si>
    <t>Установка стропил</t>
  </si>
  <si>
    <t>м3</t>
  </si>
  <si>
    <t>1.2</t>
  </si>
  <si>
    <t>2</t>
  </si>
  <si>
    <t>ГЭСН10-01-082-02</t>
  </si>
  <si>
    <t>Укладка по фермам прогонов: из брусьев</t>
  </si>
  <si>
    <t>1.3</t>
  </si>
  <si>
    <t>3</t>
  </si>
  <si>
    <t>ГЭСН12-01-034-02</t>
  </si>
  <si>
    <t>Устройство обрешетки с прозорами из брусков</t>
  </si>
  <si>
    <t>100 м2</t>
  </si>
  <si>
    <t>1.4</t>
  </si>
  <si>
    <t>4</t>
  </si>
  <si>
    <t>ГЭСН10-01-008-05</t>
  </si>
  <si>
    <t>Устройство: карнизов</t>
  </si>
  <si>
    <t>1.5</t>
  </si>
  <si>
    <t>5</t>
  </si>
  <si>
    <t>ГЭСН10-01-010-01</t>
  </si>
  <si>
    <t>Установка элементов каркаса: из брусьев</t>
  </si>
  <si>
    <t>1.6</t>
  </si>
  <si>
    <t>6</t>
  </si>
  <si>
    <t>ГЭСН12-01-037-04</t>
  </si>
  <si>
    <t>Устройство подкровельной пленочной гидроизоляции</t>
  </si>
  <si>
    <t>1.7</t>
  </si>
  <si>
    <t>7</t>
  </si>
  <si>
    <t>ГЭСН12-01-033-01</t>
  </si>
  <si>
    <t>Монтаж кровли из профилированного листа для объектов непроизводственного назначения: простой</t>
  </si>
  <si>
    <t>1.8</t>
  </si>
  <si>
    <t>8</t>
  </si>
  <si>
    <t>ГЭСН12-01-010-01</t>
  </si>
  <si>
    <t>Устройство мелких покрытий (брандмауэры, парапеты, свесы и т.п.) из листовой оцинкованной стали</t>
  </si>
  <si>
    <t>1.9</t>
  </si>
  <si>
    <t>9</t>
  </si>
  <si>
    <t>ГЭСН26-02-021-01</t>
  </si>
  <si>
    <t>Огнезащита деревянных конструкций: ферм, арок, балок, стропил, мауэрлатов</t>
  </si>
  <si>
    <t>10 м3</t>
  </si>
  <si>
    <t>1.10</t>
  </si>
  <si>
    <t>10</t>
  </si>
  <si>
    <t>ГЭСН12-01-032-01</t>
  </si>
  <si>
    <t>Монтаж снегозадержателя: уголкового</t>
  </si>
  <si>
    <t>100 м</t>
  </si>
  <si>
    <t>Водосточная система</t>
  </si>
  <si>
    <t>1.11</t>
  </si>
  <si>
    <t>11</t>
  </si>
  <si>
    <t>ГЭСН12-01-009-02</t>
  </si>
  <si>
    <t>Устройство желобов: подвесных</t>
  </si>
  <si>
    <t>1.12</t>
  </si>
  <si>
    <t>12</t>
  </si>
  <si>
    <t>ГЭСН12-01-035-02</t>
  </si>
  <si>
    <t>Устройство металлической водосточной системы: воронок</t>
  </si>
  <si>
    <t>шт</t>
  </si>
  <si>
    <t>1.13</t>
  </si>
  <si>
    <t>13</t>
  </si>
  <si>
    <t>ГЭСН12-01-035-03</t>
  </si>
  <si>
    <t>Устройство металлической водосточной системы: прямых звеньев труб</t>
  </si>
  <si>
    <t>м</t>
  </si>
  <si>
    <t>1.14</t>
  </si>
  <si>
    <t>14</t>
  </si>
  <si>
    <t>ГЭСН12-01-035-01</t>
  </si>
  <si>
    <t>Устройство металлической водосточной системы: колен</t>
  </si>
  <si>
    <t>15</t>
  </si>
  <si>
    <t>16</t>
  </si>
  <si>
    <t>17</t>
  </si>
  <si>
    <t>18</t>
  </si>
  <si>
    <t>ЛС ЛСР-02-01-01 Поз.: 19-24</t>
  </si>
  <si>
    <t>Стены, перегородки</t>
  </si>
  <si>
    <t>Монтаж перегородок</t>
  </si>
  <si>
    <t>3.1</t>
  </si>
  <si>
    <t>19</t>
  </si>
  <si>
    <t>ГЭСН10-06-032-02</t>
  </si>
  <si>
    <t>Устройство перегородок из гипсоволокнистых листов (ГВЛ) или гипсостружечных плит (ГСП) с одинарным металлическим каркасом и двухслойной обшивкой с обеих сторон: с одним дверным проемом</t>
  </si>
  <si>
    <t>Демонтаж перегородок</t>
  </si>
  <si>
    <t>3.2</t>
  </si>
  <si>
    <t>20</t>
  </si>
  <si>
    <t>ГЭСН10-06-031-01</t>
  </si>
  <si>
    <t>Устройство перегородок из гипсоволокнистых листов (ГВЛ) или гипсостружечных плит (ГСП) с одинарным металлическим каркасом и однослойной обшивкой с обеих сторон: глухих</t>
  </si>
  <si>
    <t>3.3</t>
  </si>
  <si>
    <t>21</t>
  </si>
  <si>
    <t>ГЭСН46-04-001-05</t>
  </si>
  <si>
    <t>Разборка: мелкоблочных стен</t>
  </si>
  <si>
    <t>Заделка проемов</t>
  </si>
  <si>
    <t>3.4</t>
  </si>
  <si>
    <t>22</t>
  </si>
  <si>
    <t>ГЭСН46-02-007-01</t>
  </si>
  <si>
    <t>Кладка отдельных участков кирпичных стен и заделка проемов в кирпичных стенах при объеме кладки в одном месте: до 5 м3</t>
  </si>
  <si>
    <t>Пробивка проемов</t>
  </si>
  <si>
    <t>3.5</t>
  </si>
  <si>
    <t>23</t>
  </si>
  <si>
    <t>ГЭСН46-03-007-02</t>
  </si>
  <si>
    <t>Пробивка проемов в конструкциях: из бетона</t>
  </si>
  <si>
    <t>3.6</t>
  </si>
  <si>
    <t>24</t>
  </si>
  <si>
    <t>ГЭСН46-03-007-03</t>
  </si>
  <si>
    <t>Пробивка проемов в конструкциях: из кирпича</t>
  </si>
  <si>
    <t>ЛС ЛСР-02-01-01 Поз.: 25-32</t>
  </si>
  <si>
    <t>Окна</t>
  </si>
  <si>
    <t>4.1</t>
  </si>
  <si>
    <t>25</t>
  </si>
  <si>
    <t>ГЭСН10-01-034-06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</si>
  <si>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</t>
  </si>
  <si>
    <t>4.2</t>
  </si>
  <si>
    <t>26</t>
  </si>
  <si>
    <t>ТЦ_11.3.02.00_50_5042103279_18.12.2024_01_2.1</t>
  </si>
  <si>
    <t>Окно1500x1800 KBE 5 кам БЕЛОЕ St Стеклопакеты: 6Т2-20-6, Спецподборы ACT Противовзломность 2  с подоконниками</t>
  </si>
  <si>
    <t>4.3</t>
  </si>
  <si>
    <t>27</t>
  </si>
  <si>
    <t>ГЭСН10-01-034-03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</si>
  <si>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</t>
  </si>
  <si>
    <t>4.4</t>
  </si>
  <si>
    <t>28</t>
  </si>
  <si>
    <t>ТЦ_11.3.02.00_91_9110021360_17.12.2024_01_3.1</t>
  </si>
  <si>
    <t>Окно1100x1400 KBE 5 кам БЕЛОЕ St Стеклопакеты: 6Т2-20-6, Спецподборы ACT Противовзломность 2  с подоконниками</t>
  </si>
  <si>
    <t>4.5</t>
  </si>
  <si>
    <t>29</t>
  </si>
  <si>
    <t>ТЦ_11.3.02.00_91_9110021360_17.12.2024_01_1.1</t>
  </si>
  <si>
    <t>Окно 900x1550 KBE 5 кам БЕЛОЕ St Стеклопакеты: 6Т2-20-6, Спецподборы ACT Противовзломность 2  с подоконниками</t>
  </si>
  <si>
    <t>4.6</t>
  </si>
  <si>
    <t>30</t>
  </si>
  <si>
    <t>ГЭСН10-01-035-01</t>
  </si>
  <si>
    <t>Установка подоконных досок из ПВХ: в каменных стенах толщиной до 0,51 м</t>
  </si>
  <si>
    <t>4.7</t>
  </si>
  <si>
    <t>31</t>
  </si>
  <si>
    <t>ГЭСН10-01-035-03</t>
  </si>
  <si>
    <t>Установка подоконных досок из ПВХ: в каменных стенах толщиной свыше 0,51 м</t>
  </si>
  <si>
    <t>4.8</t>
  </si>
  <si>
    <t>32</t>
  </si>
  <si>
    <t>ГЭСНр58-01-020-01</t>
  </si>
  <si>
    <t>Смена обделок из листовой стали (поясков, сандриков, отливов, карнизов) шириной: до 0,4 м</t>
  </si>
  <si>
    <t>ЛС ЛСР-02-01-01 Поз.: 33-35</t>
  </si>
  <si>
    <t>Двери</t>
  </si>
  <si>
    <t>5.1</t>
  </si>
  <si>
    <t>33</t>
  </si>
  <si>
    <t>ГЭСН09-04-013-01</t>
  </si>
  <si>
    <t>Установка противопожарных дверей: однопольных глухих</t>
  </si>
  <si>
    <t>м2</t>
  </si>
  <si>
    <t>5.2</t>
  </si>
  <si>
    <t>34</t>
  </si>
  <si>
    <t>ГЭСН10-01-039-01</t>
  </si>
  <si>
    <t>Установка блоков в наружных и внутренних дверных проемах: в каменных стенах, площадь проема до 3 м2</t>
  </si>
  <si>
    <t>5.3</t>
  </si>
  <si>
    <t>35</t>
  </si>
  <si>
    <t>ГЭСН10-01-060-01</t>
  </si>
  <si>
    <t>Установка и крепление наличников</t>
  </si>
  <si>
    <t>ЛС ЛСР-02-01-01 Поз.: 36-60</t>
  </si>
  <si>
    <t>Полы</t>
  </si>
  <si>
    <t>Тип 1 (6,7,8,9,11,14,15)</t>
  </si>
  <si>
    <t>6.1</t>
  </si>
  <si>
    <t>36</t>
  </si>
  <si>
    <t>ГЭСН11-01-009-08</t>
  </si>
  <si>
    <t>Устройство тепло- и звукоизоляции сплошной из плит: теплоизоляционных из экструзионного пенополистирола</t>
  </si>
  <si>
    <t>6.2</t>
  </si>
  <si>
    <t>37</t>
  </si>
  <si>
    <t>ГЭСН11-01-011-01</t>
  </si>
  <si>
    <t>Устройство стяжек: цементных толщиной 20 мм</t>
  </si>
  <si>
    <t>6.3</t>
  </si>
  <si>
    <t>38</t>
  </si>
  <si>
    <t>ГЭСН11-01-011-02</t>
  </si>
  <si>
    <t>Устройство стяжек: на каждые 5 мм изменения толщины стяжки добавлять или исключать к норме 11-01-011-01</t>
  </si>
  <si>
    <t>6.4</t>
  </si>
  <si>
    <t>39</t>
  </si>
  <si>
    <t>ГЭСН06-03-004-14</t>
  </si>
  <si>
    <t>Армирование подстилающих слоев и набетонок</t>
  </si>
  <si>
    <t>т</t>
  </si>
  <si>
    <t>6.5</t>
  </si>
  <si>
    <t>40</t>
  </si>
  <si>
    <t>6.6</t>
  </si>
  <si>
    <t>41</t>
  </si>
  <si>
    <t>6.7</t>
  </si>
  <si>
    <t>42</t>
  </si>
  <si>
    <t>ГЭСН11-01-034-04</t>
  </si>
  <si>
    <t>Устройство покрытий: из досок ламинированных замковым способом</t>
  </si>
  <si>
    <t>6.8</t>
  </si>
  <si>
    <t>43</t>
  </si>
  <si>
    <t>ГЭСН11-01-040-03</t>
  </si>
  <si>
    <t>Устройство плинтусов поливинилхлоридных: на винтах самонарезающих</t>
  </si>
  <si>
    <t>Тип 2 (13,13.1)</t>
  </si>
  <si>
    <t>6.9</t>
  </si>
  <si>
    <t>44</t>
  </si>
  <si>
    <t>6.10</t>
  </si>
  <si>
    <t>45</t>
  </si>
  <si>
    <t>ГЭСН11-01-004-03</t>
  </si>
  <si>
    <t>Устройство гидроизоляции оклеечной рулонными материалами: на резино-битумной мастике, первый слой</t>
  </si>
  <si>
    <t>6.11</t>
  </si>
  <si>
    <t>46</t>
  </si>
  <si>
    <t>ГЭСН11-01-004-04</t>
  </si>
  <si>
    <t>Устройство гидроизоляции оклеечной рулонными материалами: на резино-битумной мастике, последующий слой</t>
  </si>
  <si>
    <t>6.12</t>
  </si>
  <si>
    <t>47</t>
  </si>
  <si>
    <t>6.13</t>
  </si>
  <si>
    <t>48</t>
  </si>
  <si>
    <t>6.14</t>
  </si>
  <si>
    <t>49</t>
  </si>
  <si>
    <t>6.15</t>
  </si>
  <si>
    <t>50</t>
  </si>
  <si>
    <t>6.16</t>
  </si>
  <si>
    <t>51</t>
  </si>
  <si>
    <t>6.17</t>
  </si>
  <si>
    <t>52</t>
  </si>
  <si>
    <t>ГЭСН11-01-047-01</t>
  </si>
  <si>
    <t>Устройство покрытий из плит керамогранитных размером: 40х40 см</t>
  </si>
  <si>
    <t>Тип 3 (1,2,3,4,5,10,12,12.1,16,17)</t>
  </si>
  <si>
    <t>6.18</t>
  </si>
  <si>
    <t>53</t>
  </si>
  <si>
    <t>ГЭСН11-01-009-01</t>
  </si>
  <si>
    <t>Устройство тепло- и звукоизоляции сплошной из плит: или матов минераловатных или стекловолокнистых</t>
  </si>
  <si>
    <t>6.19</t>
  </si>
  <si>
    <t>54</t>
  </si>
  <si>
    <t>6.20</t>
  </si>
  <si>
    <t>55</t>
  </si>
  <si>
    <t>6.21</t>
  </si>
  <si>
    <t>56</t>
  </si>
  <si>
    <t>6.22</t>
  </si>
  <si>
    <t>57</t>
  </si>
  <si>
    <t>6.23</t>
  </si>
  <si>
    <t>58</t>
  </si>
  <si>
    <t>6.24</t>
  </si>
  <si>
    <t>59</t>
  </si>
  <si>
    <t>ГЭСН11-01-047-02</t>
  </si>
  <si>
    <t>Устройство покрытий из плит керамогранитных размером: 60х60 см</t>
  </si>
  <si>
    <t>6.25</t>
  </si>
  <si>
    <t>60</t>
  </si>
  <si>
    <t>ЛС ЛСР-02-01-01 Поз.: 61-78</t>
  </si>
  <si>
    <t>Отделочные работы</t>
  </si>
  <si>
    <t>Помещения 1,4,5,6,7,8,9,10,11,12,12.1,14,15,16,17</t>
  </si>
  <si>
    <t>7.1</t>
  </si>
  <si>
    <t>61</t>
  </si>
  <si>
    <t>ГЭСН15-01-047-17</t>
  </si>
  <si>
    <t>Устройство подвесных потолков из декоративно-акустических плит по готовому каркасу с установкой направляющих и деталей крепления</t>
  </si>
  <si>
    <t>7.2</t>
  </si>
  <si>
    <t>62</t>
  </si>
  <si>
    <t>ГЭСН15-04-006-03</t>
  </si>
  <si>
    <t>Покрытие поверхностей грунтовкой глубокого проникновения: за 1 раз стен</t>
  </si>
  <si>
    <t>7.3</t>
  </si>
  <si>
    <t>63</t>
  </si>
  <si>
    <t>ГЭСН15-02-036-01</t>
  </si>
  <si>
    <t>Штукатурка по сетке без устройства каркаса: улучшенная стен</t>
  </si>
  <si>
    <t>64</t>
  </si>
  <si>
    <t>7.4</t>
  </si>
  <si>
    <t>ГЭСН15-02-019-03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</si>
  <si>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</si>
  <si>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>7.5</t>
  </si>
  <si>
    <t>65</t>
  </si>
  <si>
    <t>ГЭСН15-02-019-07</t>
  </si>
  <si>
    <t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или исключать к норме: 15-02-019-03</t>
  </si>
  <si>
    <t>7.6</t>
  </si>
  <si>
    <t>66</t>
  </si>
  <si>
    <t>ГЭСН15-04-005-03</t>
  </si>
  <si>
    <t>Окраска поливинилацетатными водоэмульсионными составами улучшенная: по штукатурке стен</t>
  </si>
  <si>
    <t>Помещения 2,3</t>
  </si>
  <si>
    <t>7.7</t>
  </si>
  <si>
    <t>67</t>
  </si>
  <si>
    <t>ГЭСН15-04-006-01</t>
  </si>
  <si>
    <t>Покрытие поверхностей грунтовкой глубокого проникновения: за 1 раз потолков</t>
  </si>
  <si>
    <t>7.8</t>
  </si>
  <si>
    <t>68</t>
  </si>
  <si>
    <t>ГЭСН15-02-015-06</t>
  </si>
  <si>
    <t>Штукатурка поверхностей внутри здания известковым раствором улучшенная: по камню и бетону потолков</t>
  </si>
  <si>
    <t>7.9</t>
  </si>
  <si>
    <t>69</t>
  </si>
  <si>
    <t>ГЭСН15-04-005-04</t>
  </si>
  <si>
    <t>Окраска поливинилацетатными водоэмульсионными составами улучшенная: по штукатурке потолков</t>
  </si>
  <si>
    <t>7.10</t>
  </si>
  <si>
    <t>70</t>
  </si>
  <si>
    <t>7.11</t>
  </si>
  <si>
    <t>71</t>
  </si>
  <si>
    <t>7.12</t>
  </si>
  <si>
    <t>72</t>
  </si>
  <si>
    <t>7.13</t>
  </si>
  <si>
    <t>73</t>
  </si>
  <si>
    <t>7.14</t>
  </si>
  <si>
    <t>74</t>
  </si>
  <si>
    <t>Помещения 13,13.1</t>
  </si>
  <si>
    <t>7.15</t>
  </si>
  <si>
    <t>75</t>
  </si>
  <si>
    <t>7.16</t>
  </si>
  <si>
    <t>76</t>
  </si>
  <si>
    <t>7.17</t>
  </si>
  <si>
    <t>77</t>
  </si>
  <si>
    <t>7.18</t>
  </si>
  <si>
    <t>78</t>
  </si>
  <si>
    <t>ГЭСН15-01-019-05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</si>
  <si>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</si>
  <si>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ЛС ЛСР-02-01-01 Поз.: 79, 80</t>
  </si>
  <si>
    <t>Наружная отделка</t>
  </si>
  <si>
    <t>8.1</t>
  </si>
  <si>
    <t>79</t>
  </si>
  <si>
    <t>ГЭСН15-01-080-01</t>
  </si>
  <si>
    <t>Устройство наружной теплоизоляции зданий с тонкой штукатуркой по утеплителю толщиной плит до: 50 мм</t>
  </si>
  <si>
    <t>8.2</t>
  </si>
  <si>
    <t>80</t>
  </si>
  <si>
    <t>ГЭСН09-04-016-01</t>
  </si>
  <si>
    <t>Установка решеток на окна массой: до 25 кг/м2</t>
  </si>
  <si>
    <t>ЛС ЛСР-02-01-01 Поз.: 81-84</t>
  </si>
  <si>
    <t>Пожарная лестница и площадка</t>
  </si>
  <si>
    <t>9.1</t>
  </si>
  <si>
    <t>81</t>
  </si>
  <si>
    <t>ГЭСН09-03-029-01</t>
  </si>
  <si>
    <t>Монтаж лестниц прямолинейных и криволинейных, пожарных с ограждением</t>
  </si>
  <si>
    <t>9.2</t>
  </si>
  <si>
    <t>82</t>
  </si>
  <si>
    <t>ГЭСН09-03-030-01</t>
  </si>
  <si>
    <t>Монтаж площадок с настилом и ограждением из листовой, рифленой, просечной и круглой стали</t>
  </si>
  <si>
    <t>9.3</t>
  </si>
  <si>
    <t>83</t>
  </si>
  <si>
    <t>ГЭСН13-03-002-04</t>
  </si>
  <si>
    <t>Огрунтовка металлических поверхностей за один раз: грунтовкой ГФ-021</t>
  </si>
  <si>
    <t>9.4</t>
  </si>
  <si>
    <t>84</t>
  </si>
  <si>
    <t>ГЭСН13-03-004-26</t>
  </si>
  <si>
    <t>Окраска металлических огрунтованных поверхностей: эмалью ПФ-115</t>
  </si>
  <si>
    <t>ЛС ЛСР-02-01-01 Поз.: 85-89</t>
  </si>
  <si>
    <t>Металлическая лестница, крыльцо</t>
  </si>
  <si>
    <t>10.1</t>
  </si>
  <si>
    <t>85</t>
  </si>
  <si>
    <t>ГЭСН09-08-001-03</t>
  </si>
  <si>
    <t>Установка металлических столбов высотой до 4 м: на подготовленный бетонный фундамент</t>
  </si>
  <si>
    <t>100 шт</t>
  </si>
  <si>
    <t>10.2</t>
  </si>
  <si>
    <t>86</t>
  </si>
  <si>
    <t>ГЭСН09-09-002-02</t>
  </si>
  <si>
    <t>Монтаж металлических конструкций (балок, ригелей, траверс) на установленные опорные металлоконструкции, при ведении работ: с подмостей</t>
  </si>
  <si>
    <t>10.3</t>
  </si>
  <si>
    <t>87</t>
  </si>
  <si>
    <t>ГЭСН09-03-014-01</t>
  </si>
  <si>
    <t>Монтаж связей и распорок из одиночных и парных уголков, гнутосварных профилей для пролетов: до 24 м при высоте здания до 25 м</t>
  </si>
  <si>
    <t>10.4</t>
  </si>
  <si>
    <t>88</t>
  </si>
  <si>
    <t>10.5</t>
  </si>
  <si>
    <t>89</t>
  </si>
  <si>
    <t>ЛС ЛСР-02-01-01 Поз.: 90-98</t>
  </si>
  <si>
    <t>Усиление</t>
  </si>
  <si>
    <t>Деталь пробивки проема шириной 1200 мм. Разрез 1-1, 2-2</t>
  </si>
  <si>
    <t>11.1</t>
  </si>
  <si>
    <t>90</t>
  </si>
  <si>
    <t>ГЭСН46-03-015-05</t>
  </si>
  <si>
    <t>Устройство в бетонных конструкциях полов и стен борозд с использованием штробореза площадью сечения: до 20 см2</t>
  </si>
  <si>
    <t>11.2</t>
  </si>
  <si>
    <t>91</t>
  </si>
  <si>
    <t>ГЭСНр56-01-023-01</t>
  </si>
  <si>
    <t>Обрамление проемов угловой сталью</t>
  </si>
  <si>
    <t>11.3</t>
  </si>
  <si>
    <t>92</t>
  </si>
  <si>
    <t>ГЭСН46-08-012-02</t>
  </si>
  <si>
    <t>Установка анкеров в отверстия глубиной 100 мм с применением составов на цементно-эпоксидной основе, диаметр анкера: 10 мм</t>
  </si>
  <si>
    <t>Деталь пробивки проема шириной 800 мм. Разрез 1-1, 2-2</t>
  </si>
  <si>
    <t>11.4</t>
  </si>
  <si>
    <t>93</t>
  </si>
  <si>
    <t>11.5</t>
  </si>
  <si>
    <t>94</t>
  </si>
  <si>
    <t>11.6</t>
  </si>
  <si>
    <t>95</t>
  </si>
  <si>
    <t>11.7</t>
  </si>
  <si>
    <t>96</t>
  </si>
  <si>
    <t>11.8</t>
  </si>
  <si>
    <t>97</t>
  </si>
  <si>
    <t>11.9</t>
  </si>
  <si>
    <t>98</t>
  </si>
  <si>
    <t>ЛС ЛСР-02-01-01 Поз.: 99-109</t>
  </si>
  <si>
    <t>Демонтажные работы</t>
  </si>
  <si>
    <t>12.8</t>
  </si>
  <si>
    <t>106</t>
  </si>
  <si>
    <t>47-1</t>
  </si>
  <si>
    <t>Погрузка в автотранспортное средство: мусор строительный с погрузкой вручную</t>
  </si>
  <si>
    <t>12.9</t>
  </si>
  <si>
    <t>107</t>
  </si>
  <si>
    <t>ГЭСНр69-01-015-01</t>
  </si>
  <si>
    <t>Затаривание строительного мусора в мешки</t>
  </si>
  <si>
    <t>12.10</t>
  </si>
  <si>
    <t>108</t>
  </si>
  <si>
    <t>15-1</t>
  </si>
  <si>
    <t>Погрузка в автотранспортное средство: металлические конструкции весом до 1 т</t>
  </si>
  <si>
    <t>12.11</t>
  </si>
  <si>
    <t>109</t>
  </si>
  <si>
    <t>02-15-1-01-0076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</si>
  <si>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76 км</t>
  </si>
  <si>
    <t>ЛС ЛСР-02-01-02 Поз.: 1-33</t>
  </si>
  <si>
    <t>Отопление Т1,Т2</t>
  </si>
  <si>
    <t>Трубопроводы</t>
  </si>
  <si>
    <t>13.1</t>
  </si>
  <si>
    <t>ЛСР-02-01-02</t>
  </si>
  <si>
    <t>ГЭСН16-04-005-01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</si>
  <si>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</si>
  <si>
    <t>13.2</t>
  </si>
  <si>
    <t>ТЦ_24.3.05.08_23_7722753969_18.12.2024_01_8.3</t>
  </si>
  <si>
    <t>VTp. 761 Соединитель с переходом на наружную резьбу 20х3,4/15 VALTEC</t>
  </si>
  <si>
    <t>13.3</t>
  </si>
  <si>
    <t>ГЭСН16-04-005-02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</si>
  <si>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</si>
  <si>
    <t>13.4</t>
  </si>
  <si>
    <t>ТЦ_24.3.05.08_23_5051008208_18.12.2024_01_4.1</t>
  </si>
  <si>
    <t>Ниппель редукционный, резьба наружная дюймовая 25/25</t>
  </si>
  <si>
    <t>13.5</t>
  </si>
  <si>
    <t>ТЦ_24.3.05.08_23_7722753969_18.12.2024_01_9.1</t>
  </si>
  <si>
    <t>VTp. 761 Соединитель с переходом на наружную резьбу 25х4,2/20 VALTEC</t>
  </si>
  <si>
    <t>13.6</t>
  </si>
  <si>
    <t>ГЭСН16-04-005-03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</si>
  <si>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32 мм</t>
  </si>
  <si>
    <t>13.7</t>
  </si>
  <si>
    <t>ТЦ_24.3.05.08_23_5051008208_18.12.2024_01_5.1</t>
  </si>
  <si>
    <t>Муфта редукционная, резьба внутренняя дюймовая  32х2,4/32х5,4</t>
  </si>
  <si>
    <t>13.8</t>
  </si>
  <si>
    <t>ГЭСН16-04-005-04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</si>
  <si>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40 мм</t>
  </si>
  <si>
    <t>13.9</t>
  </si>
  <si>
    <t>ТЦ_24.3.05.08_23_5051008208_18.12.2024_01_6.1</t>
  </si>
  <si>
    <t>Муфта редукционная, резьба внутренняя дюймовая  40х6,7/40х6,7</t>
  </si>
  <si>
    <t>13.10</t>
  </si>
  <si>
    <t>ГЭСН16-04-005-05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</si>
  <si>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50 мм</t>
  </si>
  <si>
    <t>13.11</t>
  </si>
  <si>
    <t>ГЭСН16-04-006-01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</si>
  <si>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</t>
  </si>
  <si>
    <t>100 соединений</t>
  </si>
  <si>
    <t>13.12</t>
  </si>
  <si>
    <t>ГЭСН16-04-006-02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</si>
  <si>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t>
  </si>
  <si>
    <t>13.13</t>
  </si>
  <si>
    <t>ГЭСН16-04-006-03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</si>
  <si>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32 мм</t>
  </si>
  <si>
    <t>13.14</t>
  </si>
  <si>
    <t>ГЭСН16-04-006-04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</si>
  <si>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40 мм</t>
  </si>
  <si>
    <t>13.15</t>
  </si>
  <si>
    <t>ГЭСН16-04-006-05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</si>
  <si>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50 мм</t>
  </si>
  <si>
    <t>Изоляция</t>
  </si>
  <si>
    <t>13.16</t>
  </si>
  <si>
    <t>ГЭСН26-01-017-01</t>
  </si>
  <si>
    <t>Изоляция изделиями из вспененного каучука, вспененного полиэтилена трубопроводов наружным диметром: до 160 мм трубками</t>
  </si>
  <si>
    <t>10 м</t>
  </si>
  <si>
    <t>Арматура на трубопроводах</t>
  </si>
  <si>
    <t>13.17</t>
  </si>
  <si>
    <t>ГЭСН18-03-005-01</t>
  </si>
  <si>
    <t>Установка терморегулирующих клапанов на отопительных приборах</t>
  </si>
  <si>
    <t>13.18</t>
  </si>
  <si>
    <t>ГЭСН18-06-003-10</t>
  </si>
  <si>
    <t>Установка воздухоотводчиков</t>
  </si>
  <si>
    <t>13.19</t>
  </si>
  <si>
    <t>ТЦ_103_91_7704217370_18.12.2024_01_14.1</t>
  </si>
  <si>
    <t>13.20</t>
  </si>
  <si>
    <t>ГЭСН18-06-001-01</t>
  </si>
  <si>
    <t>Установка гребенок пароводораспределительных из стальных труб наружным диаметром корпуса: 108 мм</t>
  </si>
  <si>
    <t>13.21</t>
  </si>
  <si>
    <t>ТЦ_23.8.04.02_61_5042138987_08.10.2024_01_17.1</t>
  </si>
  <si>
    <t>Коллекторный блок с расходомерами и автоматическими воздухоотводчиками 7 выхода 430 мм 1х3/4</t>
  </si>
  <si>
    <t>Отопительные приборы</t>
  </si>
  <si>
    <t>13.22</t>
  </si>
  <si>
    <t>ГЭСН18-03-006-02</t>
  </si>
  <si>
    <t>Установка радиаторов алюминиевых и биметаллических с креплением к стене с числом секций: свыше 4 до 10</t>
  </si>
  <si>
    <t>13.23</t>
  </si>
  <si>
    <t>ГЭСН18-03-006-03</t>
  </si>
  <si>
    <t>Установка радиаторов алюминиевых и биметаллических с креплением к стене с числом секций: свыше 10 до 16</t>
  </si>
  <si>
    <t>13.24</t>
  </si>
  <si>
    <t>ТЦ_18.5.10.05_91_7456035080_19.11.2024_01_7.1</t>
  </si>
  <si>
    <t>Отопительный прибор биметаллический секционный РБМ-500, высота 560 мм, 18 эл.</t>
  </si>
  <si>
    <t>Гильзы</t>
  </si>
  <si>
    <t>13.25</t>
  </si>
  <si>
    <t>ФСБЦ-23.5.02.02-1130</t>
  </si>
  <si>
    <t>Трубы стальные электросварные прямошовные из стали марки 20, наружный диаметр 45 мм, толщина стенки 3 мм</t>
  </si>
  <si>
    <t>Источник СО</t>
  </si>
  <si>
    <t>13.26</t>
  </si>
  <si>
    <t>ГЭСН18-02-003-01</t>
  </si>
  <si>
    <t>Установка водоподогревателей емкостных вместимостью: до 1 м3</t>
  </si>
  <si>
    <t>13.27</t>
  </si>
  <si>
    <t>ТЦ_63.1.01.00_91_861503798941_05.10.2024_01_16.1</t>
  </si>
  <si>
    <t>13.28</t>
  </si>
  <si>
    <t>ГЭСН18-05-001-01</t>
  </si>
  <si>
    <t>Установка насосов центробежных с электродвигателем, масса агрегата: до 0,1 т</t>
  </si>
  <si>
    <t>13.29</t>
  </si>
  <si>
    <t>ТЦ_68.1.00.00_91_7704217370_18.12.2024_01_18.1</t>
  </si>
  <si>
    <t>13.30</t>
  </si>
  <si>
    <t>ГЭСНм37-01-002-01</t>
  </si>
  <si>
    <t>Монтаж сосудов и аппаратов без механизмов в помещении, масса сосудов и аппаратов: 0,03 т</t>
  </si>
  <si>
    <t>13.31</t>
  </si>
  <si>
    <t>ТЦ_68.1.01.00_77_5030075517_18.12.2024_01_19.1</t>
  </si>
  <si>
    <t>13.32</t>
  </si>
  <si>
    <t>ГЭСН16-05-001-02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</si>
  <si>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</si>
  <si>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13.33</t>
  </si>
  <si>
    <t>ТЦ_18.1.02.00_77_503603557094_08.12.2024_01_20.1</t>
  </si>
  <si>
    <t>Задвижка клиновая PN 16, 1 1 4</t>
  </si>
  <si>
    <t>ЛС ЛСР-02-01-02 Поз.: 34-38</t>
  </si>
  <si>
    <t>Кондиционирование</t>
  </si>
  <si>
    <t>14.1</t>
  </si>
  <si>
    <t>ГЭСН20-06-018-04</t>
  </si>
  <si>
    <t>Установка сплит-систем с внутренним блоком настенного типа мощностью: свыше 5 до 8 кВт</t>
  </si>
  <si>
    <t>компл</t>
  </si>
  <si>
    <t>14.2</t>
  </si>
  <si>
    <t>ТЦ_64.2.03.06_92_9204016809_18.12.2024_01_10.1</t>
  </si>
  <si>
    <t>комплект</t>
  </si>
  <si>
    <t>14.3</t>
  </si>
  <si>
    <t>ГЭСН20-06-018-03</t>
  </si>
  <si>
    <t>Установка сплит-систем с внутренним блоком настенного типа мощностью: до 5 кВт</t>
  </si>
  <si>
    <t>14.4</t>
  </si>
  <si>
    <t>ТЦ_64.2.03.06_92_9204016809_18.12.2024_01_11.1</t>
  </si>
  <si>
    <t>14.5</t>
  </si>
  <si>
    <t>ТЦ_64.2.03.06_92_9204016809_18.12.2024_01_12.1</t>
  </si>
  <si>
    <t>ЛС ЛСР-02-01-02 Поз.: 39-44</t>
  </si>
  <si>
    <t>Вентиляция</t>
  </si>
  <si>
    <t>15.1</t>
  </si>
  <si>
    <t>ГЭСН20-03-002-01</t>
  </si>
  <si>
    <t>Установка вентиляторов осевых массой: до 0,025 т</t>
  </si>
  <si>
    <t>15.2</t>
  </si>
  <si>
    <t>ТЦ_64.1.01.07_23_7722753969_08.12.2024_01_21.1</t>
  </si>
  <si>
    <t>15.3</t>
  </si>
  <si>
    <t>ГЭСН20-02-001-01</t>
  </si>
  <si>
    <t>Установка воздухораспределителей, предназначенных для подачи воздуха: в рабочую зону, массой до 20 кг</t>
  </si>
  <si>
    <t>15.4</t>
  </si>
  <si>
    <t>ТЦ_19.1.05.00_77_9718039681_08.12.2024_01_22.1</t>
  </si>
  <si>
    <t>Диффузор ДПУ-М-100</t>
  </si>
  <si>
    <t>15.5</t>
  </si>
  <si>
    <t>ГЭСН20-02-002-01</t>
  </si>
  <si>
    <t>Установка решеток жалюзийных площадью в свету: до 0,5 м2</t>
  </si>
  <si>
    <t>15.6</t>
  </si>
  <si>
    <t>ГЭСН20-01-001-01</t>
  </si>
  <si>
    <t>Прокладка воздуховодов из листовой оцинкованной стали и алюминия класса Н (нормальные) толщиной: 0,5 мм, диаметром до 200 мм</t>
  </si>
  <si>
    <t>ЛС ЛСР-02-01-03 Поз.: 1, 2</t>
  </si>
  <si>
    <t>16.1</t>
  </si>
  <si>
    <t>ЛСР-02-01-03</t>
  </si>
  <si>
    <t>ГЭСНр69-01-004-01</t>
  </si>
  <si>
    <t>Заделка отверстий в местах прохода трубопроводов: в стенах и перегородках оштукатуренных</t>
  </si>
  <si>
    <t>100 отверстий</t>
  </si>
  <si>
    <t>16.2</t>
  </si>
  <si>
    <t>ГЭСНр67-01-004-06</t>
  </si>
  <si>
    <t>Демонтаж: электросчетчиков</t>
  </si>
  <si>
    <t>ЛС ЛСР-02-01-03 Поз.: 3-35</t>
  </si>
  <si>
    <t>Электромонтажные работы</t>
  </si>
  <si>
    <t>17.1</t>
  </si>
  <si>
    <t>ГЭСНм08-03-572-03</t>
  </si>
  <si>
    <t>Блок управления шкафного исполнения или распределительный пункт (шкаф), устанавливаемый: на стене, высота и ширина до 600х600 мм</t>
  </si>
  <si>
    <t>17.2</t>
  </si>
  <si>
    <t>ФСБЦ-20.4.04.04-0016</t>
  </si>
  <si>
    <t>Щит учетно-распределительный ЩУРН-3-30з, с замком, IP30, размеры 540х490х165 мм</t>
  </si>
  <si>
    <t>17.3</t>
  </si>
  <si>
    <t>ТЦ_89.1.62.05_91_7704844420_13.11.2024_01_48.1</t>
  </si>
  <si>
    <t>17.4</t>
  </si>
  <si>
    <t>ГЭСНм08-03-600-02</t>
  </si>
  <si>
    <t>Счетчики, устанавливаемые на готовом основании: трехфазные</t>
  </si>
  <si>
    <t>17.5</t>
  </si>
  <si>
    <t>ФСБЦ-62.5.01.04-0040</t>
  </si>
  <si>
    <t>17.6</t>
  </si>
  <si>
    <t>ГЭСНм08-03-575-01</t>
  </si>
  <si>
    <t>Прибор или аппарат</t>
  </si>
  <si>
    <t>17.7</t>
  </si>
  <si>
    <t>ФСБЦ-62.1.01.09-1388</t>
  </si>
  <si>
    <t>17.8</t>
  </si>
  <si>
    <t>ФСБЦ-62.1.05.03-1641</t>
  </si>
  <si>
    <t>17.9</t>
  </si>
  <si>
    <t>ФСБЦ-62.1.01.09-1337</t>
  </si>
  <si>
    <t>17.10</t>
  </si>
  <si>
    <t>ТЦ_62.1.01.09_91_7704217370_18.12.2024_01_47.1</t>
  </si>
  <si>
    <t>17.11</t>
  </si>
  <si>
    <t>ФСБЦ-62.1.01.09-1336</t>
  </si>
  <si>
    <t>Осветительное электрооборудование (административное здание)</t>
  </si>
  <si>
    <t>17.12</t>
  </si>
  <si>
    <t>ГЭСНм08-03-594-01</t>
  </si>
  <si>
    <t>Светильник отдельно устанавливаемый: на штырях с количеством ламп в светильнике 1</t>
  </si>
  <si>
    <t>17.13</t>
  </si>
  <si>
    <t>ФСБЦ-20.3.03.07-0095</t>
  </si>
  <si>
    <t>Светильник потолочный с декоративной накладкой, мощность 45 Вт, световой поток 4200 лм, степень защиты IP40, 595х595х42 мм</t>
  </si>
  <si>
    <t>17.14</t>
  </si>
  <si>
    <t>ТЦ_20.3.03.00_78_7842224734_13.11.2024_01_49.1</t>
  </si>
  <si>
    <t>Светильник светодиодный ДПО 5030 12Вт 4000K IP65 круг белый</t>
  </si>
  <si>
    <t>17.15</t>
  </si>
  <si>
    <t>ТЦ_20.3.03.00_78_7842224734_13.11.2024_01_50.1</t>
  </si>
  <si>
    <t>Светильник светодиодный ДПБ 3003 18Вт IP54 4000K</t>
  </si>
  <si>
    <t>17.16</t>
  </si>
  <si>
    <t>ГЭСНм08-03-593-10</t>
  </si>
  <si>
    <t>Световые настенные указатели</t>
  </si>
  <si>
    <t>17.17</t>
  </si>
  <si>
    <t>ТЦ_20.3.03.00_78_7842224734_13.11.2024_01_51.1</t>
  </si>
  <si>
    <t>Светодиодный аварийный светильник постоянного действия ДПА 5042-1</t>
  </si>
  <si>
    <t>17.18</t>
  </si>
  <si>
    <t>ТЦ_20.3.03.00_91_7704217370_18.12.2024_01_52.1</t>
  </si>
  <si>
    <t>Светодиодный аварийный светильник постоянного действия ССА1002</t>
  </si>
  <si>
    <t>Установочные изделия</t>
  </si>
  <si>
    <t>17.19</t>
  </si>
  <si>
    <t>ГЭСНм08-03-591-02</t>
  </si>
  <si>
    <t>Выключатель: одноклавишный утопленного типа при скрытой проводке</t>
  </si>
  <si>
    <t>17.20</t>
  </si>
  <si>
    <t>ФСБЦ-20.4.01.02-1022</t>
  </si>
  <si>
    <t>Выключатель скрытого монтажа, одноклавишный, 10 А, цветной, IP20</t>
  </si>
  <si>
    <t>17.21</t>
  </si>
  <si>
    <t>ГЭСНм08-03-591-05</t>
  </si>
  <si>
    <t>Выключатель: двухклавишный утопленного типа при скрытой проводке</t>
  </si>
  <si>
    <t>17.22</t>
  </si>
  <si>
    <t>ФСБЦ-20.4.01.02-1026</t>
  </si>
  <si>
    <t>Выключатель скрытого монтажа, двухклавишный, 10 А, цвет белый, IP20</t>
  </si>
  <si>
    <t>17.23</t>
  </si>
  <si>
    <t>ГЭСНм08-03-591-09</t>
  </si>
  <si>
    <t>Розетка штепсельная: утопленного типа при скрытой проводке</t>
  </si>
  <si>
    <t>17.24</t>
  </si>
  <si>
    <t>ФСБЦ-20.4.03.06-1034</t>
  </si>
  <si>
    <t>Розетка скрытого монтажа, одноместная, с заземляющим контактом, без защитной шторки, 16 А, цвет белый, IP20</t>
  </si>
  <si>
    <t>17.25</t>
  </si>
  <si>
    <t>ФСБЦ-20.4.03.06-1039</t>
  </si>
  <si>
    <t>Розетка скрытого монтажа, двухместная, с заземляющим контактом, без защитной шторки, 16 А, цвет белый, IP20</t>
  </si>
  <si>
    <t>17.26</t>
  </si>
  <si>
    <t>ГЭСНм08-03-591-11</t>
  </si>
  <si>
    <t>Розетка штепсельная: трехполюсная</t>
  </si>
  <si>
    <t>17.27</t>
  </si>
  <si>
    <t>ФСБЦ-20.4.03.07-0011</t>
  </si>
  <si>
    <t>Розетки стационарные 3P+PE+N, 63 А, 380 В, IP54</t>
  </si>
  <si>
    <t>17.28</t>
  </si>
  <si>
    <t>ФСБЦ-20.5.02.11-0001</t>
  </si>
  <si>
    <t>Коробки для установки розеток и выключателей скрытой проводки</t>
  </si>
  <si>
    <t>1000 шт</t>
  </si>
  <si>
    <t>17.29</t>
  </si>
  <si>
    <t>ФСБЦ-20.5.02.04-0001</t>
  </si>
  <si>
    <t>Коробка ответвительная, размеры 100х100х50 мм</t>
  </si>
  <si>
    <t>17.30</t>
  </si>
  <si>
    <t>ГЭСНм08-03-573-04</t>
  </si>
  <si>
    <t>Шкаф (пульт) управления навесной, высота, ширина и глубина: до 600х600х350 мм</t>
  </si>
  <si>
    <t>17.31</t>
  </si>
  <si>
    <t>ФСБЦ-20.4.04.02-0041</t>
  </si>
  <si>
    <t>Щит распределительный наружной установки ЩРН-6з, с замком, размеры 265х310х120 мм</t>
  </si>
  <si>
    <t>17.32</t>
  </si>
  <si>
    <t>17.33</t>
  </si>
  <si>
    <t>ЛС ЛСР-02-01-03 Поз.: 36-55</t>
  </si>
  <si>
    <t>Кабельная продукция</t>
  </si>
  <si>
    <t>18.1</t>
  </si>
  <si>
    <t>ГЭСНм08-02-409-09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</si>
  <si>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</si>
  <si>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18.2</t>
  </si>
  <si>
    <t>ФСБЦ-24.3.01.02-0022</t>
  </si>
  <si>
    <t>Трубы гибкие гофрированные, легкие, из самозатухающего ПВХ, номинальный диаметр 20 мм</t>
  </si>
  <si>
    <t>18.3</t>
  </si>
  <si>
    <t>ФСБЦ-24.3.01.02-0024</t>
  </si>
  <si>
    <t>Трубы гибкие гофрированные, легкие, из самозатухающего ПВХ, с зондом, номинальный диаметр 32 мм</t>
  </si>
  <si>
    <t>18.4</t>
  </si>
  <si>
    <t>ФСБЦ-12.2.01.01-0021</t>
  </si>
  <si>
    <t>Клипсы (зажимы)</t>
  </si>
  <si>
    <t>18.5</t>
  </si>
  <si>
    <t>ГЭСНм08-02-412-02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</si>
  <si>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</si>
  <si>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18.6</t>
  </si>
  <si>
    <t>ГЭСНм08-02-401-01</t>
  </si>
  <si>
    <t>Кабель трех-пятижильный сечением жилы до 16 мм2 с креплением накладными скобами, полосками с установкой ответвительных коробок</t>
  </si>
  <si>
    <t>18.7</t>
  </si>
  <si>
    <t>ГЭСНм08-02-403-03</t>
  </si>
  <si>
    <t>Провод групповой в защитной оболочке или кабель трех-пятижильный: под штукатурку по стенам или в бороздах</t>
  </si>
  <si>
    <t>18.8</t>
  </si>
  <si>
    <t>ФСБЦ-21.1.06.10-0375</t>
  </si>
  <si>
    <t>Кабель силовой с медными жилами ВВГнг(A)-LS 3х1,5ок(N, PE)-1000</t>
  </si>
  <si>
    <t>1000 м</t>
  </si>
  <si>
    <t>18.9</t>
  </si>
  <si>
    <t>ФСБЦ-21.1.06.10-0168</t>
  </si>
  <si>
    <t>Кабель силовой с медными жилами ВВГнг(A)-FRLS 3х1,5ок(N, PE)-1000</t>
  </si>
  <si>
    <t>18.10</t>
  </si>
  <si>
    <t>ГЭСНм08-02-412-03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</si>
  <si>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</si>
  <si>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t>18.11</t>
  </si>
  <si>
    <t>18.12</t>
  </si>
  <si>
    <t>ФСБЦ-21.9.02.02-3228</t>
  </si>
  <si>
    <t>Кабель силовой с медными жилами ВВГнг(A)-LS 3х2,5ок(N, PE)-1000</t>
  </si>
  <si>
    <t>18.13</t>
  </si>
  <si>
    <t>ГЭСНм08-02-412-06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</si>
  <si>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120 мм2</t>
  </si>
  <si>
    <t>18.14</t>
  </si>
  <si>
    <t>18.15</t>
  </si>
  <si>
    <t>ФСБЦ-21.1.06.10-0411</t>
  </si>
  <si>
    <t>Кабель силовой с медными жилами ВВГнг(A)-LS 5х16мк(N, PE)-1000</t>
  </si>
  <si>
    <t>18.16</t>
  </si>
  <si>
    <t>ГЭСНм08-02-412-07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</si>
  <si>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150 мм2</t>
  </si>
  <si>
    <t>18.17</t>
  </si>
  <si>
    <t>18.18</t>
  </si>
  <si>
    <t>ФСБЦ-21.1.06.10-0412</t>
  </si>
  <si>
    <t>Кабель силовой с медными жилами ВВГнг(A)-LS 5х25мк(N, PE)-1000</t>
  </si>
  <si>
    <t>18.19</t>
  </si>
  <si>
    <t>ГЭСНм08-02-405-01</t>
  </si>
  <si>
    <t>Провод по установленным стальным конструкциям и панелям, сечение: до 16 мм2</t>
  </si>
  <si>
    <t>18.20</t>
  </si>
  <si>
    <t>ФСБЦ-21.2.03.05-0068</t>
  </si>
  <si>
    <t>Провод силовой установочный с медными жилами ПуГВ 1х4-450</t>
  </si>
  <si>
    <t>ЛС ЛСР-02-01-04 Поз.: 1-41</t>
  </si>
  <si>
    <t>19.1</t>
  </si>
  <si>
    <t>ЛСР-02-01-04</t>
  </si>
  <si>
    <t>ГЭСНм10-08-001-01</t>
  </si>
  <si>
    <t>Приборы ПС приемно-контрольные, пусковые, концентратор: блок базовый на 10 лучей</t>
  </si>
  <si>
    <t>19.2</t>
  </si>
  <si>
    <t>ТЦ_61.2.06.03_23_9721058155_18.12.2024_01_24.1</t>
  </si>
  <si>
    <t>19.3</t>
  </si>
  <si>
    <t>ГЭСНм11-04-008-01</t>
  </si>
  <si>
    <t>Съемные и выдвижные блоки (модули, ячейки, ТЭЗ), масса: до 5 кг</t>
  </si>
  <si>
    <t>19.4</t>
  </si>
  <si>
    <t>ТЦ_89.1.62.04_91_7704217370_18.12.2024_01_25.1</t>
  </si>
  <si>
    <t>19.5</t>
  </si>
  <si>
    <t>ГЭСНм10-08-001-07</t>
  </si>
  <si>
    <t>Приборы приемно-контрольные сигнальные, концентратор: блок линейный</t>
  </si>
  <si>
    <t>10 лучей</t>
  </si>
  <si>
    <t>19.6</t>
  </si>
  <si>
    <t>ТЦ_61.2.07.00_91_2312127366_21.09.2024_01_26.1</t>
  </si>
  <si>
    <t>19.7</t>
  </si>
  <si>
    <t>ГЭСНм10-08-001-13</t>
  </si>
  <si>
    <t>Устройства промежуточные на количество лучей: 1</t>
  </si>
  <si>
    <t>19.8</t>
  </si>
  <si>
    <t>ТЦ_61.2.07.00_91_7704217370_18.12.2024_01_27.1</t>
  </si>
  <si>
    <t>19.9</t>
  </si>
  <si>
    <t>ТЦ_61.2.07.00_23_0105074786_21.09.2024_01_28.1</t>
  </si>
  <si>
    <t>19.10</t>
  </si>
  <si>
    <t>ГЭСНм10-08-003-06</t>
  </si>
  <si>
    <t>Устройство оптико-(фото)электрическое,: блок питания и контроля</t>
  </si>
  <si>
    <t>19.11</t>
  </si>
  <si>
    <t>ТЦ_61.2.07.00_77_7702680818_21.09.2024_01_29.1</t>
  </si>
  <si>
    <t>19.12</t>
  </si>
  <si>
    <t>19.13</t>
  </si>
  <si>
    <t>ТЦ_89.1.62.04_61_7814439103_21.09.2024_01_30.1</t>
  </si>
  <si>
    <t>19.14</t>
  </si>
  <si>
    <t>ГЭСНм10-08-002-02</t>
  </si>
  <si>
    <t>Извещатель ПС автоматический: дымовой, фотоэлектрический, радиоизотопный, световой в нормальном исполнении</t>
  </si>
  <si>
    <t>19.15</t>
  </si>
  <si>
    <t>ТЦ_61.2.07.00_91_7704217370_21.09.2024_01_31.1</t>
  </si>
  <si>
    <t>19.16</t>
  </si>
  <si>
    <t>ГЭСНм10-08-019-01</t>
  </si>
  <si>
    <t>Коробка ответвительная на стене</t>
  </si>
  <si>
    <t>19.17</t>
  </si>
  <si>
    <t>ТЦ_61.2.07.00_91_2312127366_25.09.2024_01_32.1</t>
  </si>
  <si>
    <t>19.18</t>
  </si>
  <si>
    <t>ГЭСНм08-01-081-04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</si>
  <si>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2: однопроволочного провода (жил кабеля)</t>
  </si>
  <si>
    <t>19.19</t>
  </si>
  <si>
    <t>ТЦ_61.2.07.00_77_772861067947_25.09.2024_01_33.1</t>
  </si>
  <si>
    <t>19.20</t>
  </si>
  <si>
    <t>ТЦ_61.2.07.00_61_7719840097_25.09.2024_01_34.1</t>
  </si>
  <si>
    <t>19.21</t>
  </si>
  <si>
    <t>19.22</t>
  </si>
  <si>
    <t>ТЦ_61.2.07.00_61_7719840097_25.09.2024_01_35.1</t>
  </si>
  <si>
    <t>19.23</t>
  </si>
  <si>
    <t>ГЭСНм10-08-002-01</t>
  </si>
  <si>
    <t>Извещатель ПС автоматический: тепловой электро-контактный, магнитоконтактный в нормальном исполнении</t>
  </si>
  <si>
    <t>19.24</t>
  </si>
  <si>
    <t>ТЦ_61.2.07.00_61_7719840097_25.09.2024_01_36.1</t>
  </si>
  <si>
    <t>19.25</t>
  </si>
  <si>
    <t>ГЭСНм11-05-001-01</t>
  </si>
  <si>
    <t>Механизм исполнительный, масса: до 20 кг</t>
  </si>
  <si>
    <t>19.26</t>
  </si>
  <si>
    <t>ТЦ_103_91_6323102610_16.12.2024_01_37.1</t>
  </si>
  <si>
    <t>19.27</t>
  </si>
  <si>
    <t>ТЦ_103_91_6323102610_16.12.2024_01_38.1</t>
  </si>
  <si>
    <t>19.28</t>
  </si>
  <si>
    <t>ТЦ_103_91_6323102610_16.12.2024_01_39.1</t>
  </si>
  <si>
    <t>19.29</t>
  </si>
  <si>
    <t>ГЭСНм10-04-101-07</t>
  </si>
  <si>
    <t>Громкоговоритель или звуковая колонка: в помещении</t>
  </si>
  <si>
    <t>19.30</t>
  </si>
  <si>
    <t>ТЦ_61.2.07.00_91_2312127366_18.12.2024_01_40.1</t>
  </si>
  <si>
    <t>19.31</t>
  </si>
  <si>
    <t>19.32</t>
  </si>
  <si>
    <t>19.33</t>
  </si>
  <si>
    <t>19.34</t>
  </si>
  <si>
    <t>ТЦ_61.2.07.00_91_2312127366_18.12.2024_01_41.1</t>
  </si>
  <si>
    <t>19.35</t>
  </si>
  <si>
    <t>ГЭСНм10-04-101-15</t>
  </si>
  <si>
    <t>Транспарант световой (табло)</t>
  </si>
  <si>
    <t>19.36</t>
  </si>
  <si>
    <t>ТЦ_61.2.07.00_23_0105074786_21.09.2024_01_42.1</t>
  </si>
  <si>
    <t>19.37</t>
  </si>
  <si>
    <t>ТЦ_61.2.07.00_23_0105074786_21.09.2024_01_43.3</t>
  </si>
  <si>
    <t>19.38</t>
  </si>
  <si>
    <t>ТЦ_61.2.07.00_23_0105074786_21.09.2024_01_44.1</t>
  </si>
  <si>
    <t>19.39</t>
  </si>
  <si>
    <t>ТЦ_61.2.07.00_23_0105074786_21.09.2024_01_45.1</t>
  </si>
  <si>
    <t>19.40</t>
  </si>
  <si>
    <t>ГЭСНм10-04-101-08</t>
  </si>
  <si>
    <t>Громкоговоритель или звуковая колонка: на столбе или на крыше, мощность до 10 Вт</t>
  </si>
  <si>
    <t>19.41</t>
  </si>
  <si>
    <t>ТЦ_61.2.07.00_77_7702680818_21.09.2024_01_46.1</t>
  </si>
  <si>
    <t>ЛС ЛСР-02-01-04 Поз.: 42-51</t>
  </si>
  <si>
    <t>20.1</t>
  </si>
  <si>
    <t>ГЭСНм08-02-412-01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</si>
  <si>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</si>
  <si>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20.2</t>
  </si>
  <si>
    <t>ГЭСНм08-02-399-01</t>
  </si>
  <si>
    <t>Провод в коробах, сечением: до 6 мм2</t>
  </si>
  <si>
    <t>20.3</t>
  </si>
  <si>
    <t>ФСБЦ-21.1.08.01-0311</t>
  </si>
  <si>
    <t>Кабель пожарной сигнализации КПСЭнг(A)-FRLS 1х2х0,5</t>
  </si>
  <si>
    <t>20.4</t>
  </si>
  <si>
    <t>ФСБЦ-21.1.08.01-0153</t>
  </si>
  <si>
    <t>Кабель парной скрутки КПСЭнг-FRLS 2х2х0,5</t>
  </si>
  <si>
    <t>20.5</t>
  </si>
  <si>
    <t>ФСБЦ-21.1.04.01-1046</t>
  </si>
  <si>
    <t>Кабель витая пара U/UTP 4х2х0,52, категория 5e</t>
  </si>
  <si>
    <t>20.6</t>
  </si>
  <si>
    <t>ГЭСНм08-02-390-01</t>
  </si>
  <si>
    <t>Короба пластмассовые: шириной до 40 мм</t>
  </si>
  <si>
    <t>20.7</t>
  </si>
  <si>
    <t>ФСБЦ-20.2.05.04-0024</t>
  </si>
  <si>
    <t>Кабель-канал (короб), размеры 20х10 мм</t>
  </si>
  <si>
    <t>20.8</t>
  </si>
  <si>
    <t>20.9</t>
  </si>
  <si>
    <t>ФСБЦ-24.3.01.02-0021</t>
  </si>
  <si>
    <t>Трубы гибкие гофрированные, легкие, из самозатухающего ПВХ, с зондом, номинальный диаметр 16 мм</t>
  </si>
  <si>
    <t>20.10</t>
  </si>
  <si>
    <t>ФСБЦ-20.2.05.02-1108</t>
  </si>
  <si>
    <t>Скобы металлические однолапковые для кабеля диаметром 16-17 мм</t>
  </si>
  <si>
    <t>ЛС ЛСР-02-01-05 Поз.: 1-9</t>
  </si>
  <si>
    <t>Водоснабжение В1, Т3</t>
  </si>
  <si>
    <t>21.1</t>
  </si>
  <si>
    <t>ЛСР-02-01-05</t>
  </si>
  <si>
    <t>21.2</t>
  </si>
  <si>
    <t>21.3</t>
  </si>
  <si>
    <t>ФСБЦ-18.2.06.08-0011</t>
  </si>
  <si>
    <t>Подводки гибкие армированные резиновые, диаметр 15 мм, длина 300 мм</t>
  </si>
  <si>
    <t>10 шт</t>
  </si>
  <si>
    <t>21.4</t>
  </si>
  <si>
    <t>21.5</t>
  </si>
  <si>
    <t>Арматура</t>
  </si>
  <si>
    <t>21.6</t>
  </si>
  <si>
    <t>ГЭСН16-06-005-01</t>
  </si>
  <si>
    <t>Установка счетчиков (водомеров) диаметром: до 40 мм</t>
  </si>
  <si>
    <t>21.7</t>
  </si>
  <si>
    <t>ФСБЦ-65.1.01.01-0002</t>
  </si>
  <si>
    <t>21.8</t>
  </si>
  <si>
    <t>ГЭСН17-01-008-01</t>
  </si>
  <si>
    <t>Установка нагревателей индивидуальных: водоводяных</t>
  </si>
  <si>
    <t>10 компл</t>
  </si>
  <si>
    <t>21.9</t>
  </si>
  <si>
    <t>ФСБЦ-63.1.01.03-0012</t>
  </si>
  <si>
    <t>ЛС ЛСР-02-01-05 Поз.: 10-19</t>
  </si>
  <si>
    <t>Водоотведение К1</t>
  </si>
  <si>
    <t>22.1</t>
  </si>
  <si>
    <t>ГЭСН16-04-004-01</t>
  </si>
  <si>
    <t>Прокладка внутренних трубопроводов канализации из полипропиленовых труб диаметром: 50 мм</t>
  </si>
  <si>
    <t>22.2</t>
  </si>
  <si>
    <t>ГЭСН16-04-004-02</t>
  </si>
  <si>
    <t>Прокладка внутренних трубопроводов канализации из полипропиленовых труб диаметром: 110 мм</t>
  </si>
  <si>
    <t>22.3</t>
  </si>
  <si>
    <t>ФСБЦ-24.3.04.11-0030</t>
  </si>
  <si>
    <t>Слив гофрированный для унитаза из армированного полипропилена с резиновым уплотнителем, диаметр выпуска 110 мм, длина 500 мм</t>
  </si>
  <si>
    <t>Фитинги</t>
  </si>
  <si>
    <t>Санфаянс</t>
  </si>
  <si>
    <t>22.4</t>
  </si>
  <si>
    <t>ГЭСН17-01-001-14</t>
  </si>
  <si>
    <t>Установка умывальников одиночных: с подводкой холодной и горячей воды</t>
  </si>
  <si>
    <t>22.5</t>
  </si>
  <si>
    <t>ФСБЦ-18.1.10.10-0045</t>
  </si>
  <si>
    <t>Смеситель для мойки и умывальника, двухрукояточный, центральный, набортный, с гибким изливом, с аэратором, диаметр излива 16 мм</t>
  </si>
  <si>
    <t>22.6</t>
  </si>
  <si>
    <t>ГЭСН17-01-003-01</t>
  </si>
  <si>
    <t>Установка унитазов: с бачком непосредственно присоединенным</t>
  </si>
  <si>
    <t>22.7</t>
  </si>
  <si>
    <t>ГЭСН17-01-001-18</t>
  </si>
  <si>
    <t>Установка поддонов душевых: чугунных и стальных мелких</t>
  </si>
  <si>
    <t>22.8</t>
  </si>
  <si>
    <t>ГЭСН17-01-002-03</t>
  </si>
  <si>
    <t>Установка смесителей</t>
  </si>
  <si>
    <t>22.9</t>
  </si>
  <si>
    <t>ГЭСН17-01-001-24</t>
  </si>
  <si>
    <t>Установка душевых шторок для поддонов и ванн из пластика: прямых</t>
  </si>
  <si>
    <t>22.10</t>
  </si>
  <si>
    <t>ТЦ_18.2.00.00_23_7722753969_09.12.2024_01_23.2</t>
  </si>
  <si>
    <t>ЛС ЛСР-02-01-06 Поз.: 1-21</t>
  </si>
  <si>
    <t>АРМ в составе</t>
  </si>
  <si>
    <t>23.1</t>
  </si>
  <si>
    <t>ЛСР-02-01-06</t>
  </si>
  <si>
    <t>23.2</t>
  </si>
  <si>
    <t>ТЦ_62.4.02.00_91_7704217370_18.12.2024_01_53.1</t>
  </si>
  <si>
    <t>23.3</t>
  </si>
  <si>
    <t>ГЭСНм10-10-006-01</t>
  </si>
  <si>
    <t>Система управления доступом с автоматическим запирающим устройством</t>
  </si>
  <si>
    <t>23.4</t>
  </si>
  <si>
    <t>ТЦ_61.2.07.00_91_7704217370_26.09.2024_01_54.1</t>
  </si>
  <si>
    <t>23.5</t>
  </si>
  <si>
    <t>ТЦ_61.2.07.00_77_7702680818_08.11.2024_01_55.1</t>
  </si>
  <si>
    <t>23.6</t>
  </si>
  <si>
    <t>ТЦ_61.2.07.00_77_7702680818_08.11.2024_01_56.1</t>
  </si>
  <si>
    <t>23.7</t>
  </si>
  <si>
    <t>23.8</t>
  </si>
  <si>
    <t>ТЦ_61.2.07.00_23_9721058155_26.09.2024_01_57.1</t>
  </si>
  <si>
    <t>23.9</t>
  </si>
  <si>
    <t>ТЦ_61.2.07.00_77_7702680818_26.09.2024_01_58.1</t>
  </si>
  <si>
    <t>23.10</t>
  </si>
  <si>
    <t>23.11</t>
  </si>
  <si>
    <t>ТЦ_61.2.07.00_77_7702680818_26.09.2024_01_59.1</t>
  </si>
  <si>
    <t>23.12</t>
  </si>
  <si>
    <t>23.13</t>
  </si>
  <si>
    <t>ТЦ_61.2.07.00_61_7719840097_26.09.2024_01_60.1</t>
  </si>
  <si>
    <t>23.14</t>
  </si>
  <si>
    <t>ТЦ_61.2.07.00_91_2312127366_26.09.2024_01_61.2</t>
  </si>
  <si>
    <t>23.15</t>
  </si>
  <si>
    <t>ТЦ_61.2.07.00_91_7704217370_18.12.2024_01_62.1</t>
  </si>
  <si>
    <t>23.16</t>
  </si>
  <si>
    <t>ГЭСН09-04-012-02</t>
  </si>
  <si>
    <t>Установка дверного доводчика к металлическим дверям</t>
  </si>
  <si>
    <t>23.17</t>
  </si>
  <si>
    <t>ТЦ_01.7.04.01_91_7704217370_18.12.2024_01_63.1</t>
  </si>
  <si>
    <t>Дверной доводчик DORMA TS-68</t>
  </si>
  <si>
    <t>23.18</t>
  </si>
  <si>
    <t>23.19</t>
  </si>
  <si>
    <t>ТЦ_62.4.02.00_91_7704217370_18.12.2024_01_64.1</t>
  </si>
  <si>
    <t>23.20</t>
  </si>
  <si>
    <t>23.21</t>
  </si>
  <si>
    <t>ТЦ_89.1.62.04_61_7814439103_21.09.2024_01_65.1</t>
  </si>
  <si>
    <t>ЛС ЛСР-02-01-06 Поз.: 22-28</t>
  </si>
  <si>
    <t>24.1</t>
  </si>
  <si>
    <t>ГЭСНм10-01-055-02</t>
  </si>
  <si>
    <t>Прокладка кабеля, масса 1 м: до 1 кг, по стене кирпичной</t>
  </si>
  <si>
    <t>24.2</t>
  </si>
  <si>
    <t>ФСБЦ-21.1.06.09-0099</t>
  </si>
  <si>
    <t>Кабель силовой с медными жилами ВВГнг(A) 3х1,5ок(N, PE)-660</t>
  </si>
  <si>
    <t>24.3</t>
  </si>
  <si>
    <t>ФСБЦ-21.2.03.03-0101</t>
  </si>
  <si>
    <t>Провод силовой гибкий с медными жилами ПВСнг-LS 3х1,5</t>
  </si>
  <si>
    <t>24.4</t>
  </si>
  <si>
    <t>ФСБЦ-21.2.03.08-0012</t>
  </si>
  <si>
    <t>Шнур ШВВП 2х0,75-380</t>
  </si>
  <si>
    <t>24.5</t>
  </si>
  <si>
    <t>24.6</t>
  </si>
  <si>
    <t>ФСБЦ-21.1.08.01-0009</t>
  </si>
  <si>
    <t>Кабель сигнальный КСПВ 4х0,5</t>
  </si>
  <si>
    <t>24.7</t>
  </si>
  <si>
    <t>ТЦ_21.1.08.01_91_2312127366_18.12.2024_01_66.1</t>
  </si>
  <si>
    <t>Кабель сигнальный КСПВ 8х0,5</t>
  </si>
  <si>
    <t>ЛС ЛСР-02-01-07 Поз.: 1-21</t>
  </si>
  <si>
    <t>Оборудование</t>
  </si>
  <si>
    <t>25.1</t>
  </si>
  <si>
    <t>ЛСР-02-01-07</t>
  </si>
  <si>
    <t>25.2</t>
  </si>
  <si>
    <t>ТЦ_61.2.07.00_77_7702680818_26.09.2024_01_67.1</t>
  </si>
  <si>
    <t>25.3</t>
  </si>
  <si>
    <t>ГЭСНм10-08-001-06</t>
  </si>
  <si>
    <t>Приборы приемно-контрольные сигнальные, концентратор: блок базовый на 10 лучей</t>
  </si>
  <si>
    <t>25.4</t>
  </si>
  <si>
    <t>ТЦ_61.2.07.00_77_7702680818_26.09.2024_01_68.1</t>
  </si>
  <si>
    <t>25.5</t>
  </si>
  <si>
    <t>25.6</t>
  </si>
  <si>
    <t>ТЦ_61.2.07.00_77_7702680818_26.09.2024_01_69.1</t>
  </si>
  <si>
    <t>25.7</t>
  </si>
  <si>
    <t>25.8</t>
  </si>
  <si>
    <t>ТЦ_61.2.07.00_77_7702680818_26.09.2024_01_70.1</t>
  </si>
  <si>
    <t>25.9</t>
  </si>
  <si>
    <t>25.10</t>
  </si>
  <si>
    <t>ТЦ_61.2.07.00_77_7702680818_26.09.2024_01_71.1</t>
  </si>
  <si>
    <t>25.11</t>
  </si>
  <si>
    <t>25.12</t>
  </si>
  <si>
    <t>ТЦ_89.1.62.04_92_780413839302_21.09.2024_01_72.1</t>
  </si>
  <si>
    <t>25.13</t>
  </si>
  <si>
    <t>ГЭСНм10-08-003-05</t>
  </si>
  <si>
    <t>Устройство оптико-(фото)электрическое,: прибор оптико-электрический в одноблочном исполнении</t>
  </si>
  <si>
    <t>25.14</t>
  </si>
  <si>
    <t>ТЦ_61.2.07.00_77_7702680818_26.09.2024_01_73.1</t>
  </si>
  <si>
    <t>25.15</t>
  </si>
  <si>
    <t>ГЭСНм10-08-003-02</t>
  </si>
  <si>
    <t>Устройство ультразвуковое,: прибор ультразвуковой в одноблочном исполнении</t>
  </si>
  <si>
    <t>25.16</t>
  </si>
  <si>
    <t>ТЦ_61.2.07.00_77_7702680818_26.09.2024_01_74.1</t>
  </si>
  <si>
    <t>25.17</t>
  </si>
  <si>
    <t>ГЭСНм10-08-002-04</t>
  </si>
  <si>
    <t>Извещатель ОС автоматический: контактный, магнитоконтактный на открывание окон, дверей</t>
  </si>
  <si>
    <t>25.18</t>
  </si>
  <si>
    <t>ТЦ_61.2.07.00_77_9718159820_26.09.2024_01_75.1</t>
  </si>
  <si>
    <t>25.19</t>
  </si>
  <si>
    <t>ТЦ_61.2.07.00_77_7702680818_26.09.2024_01_76.1</t>
  </si>
  <si>
    <t>25.20</t>
  </si>
  <si>
    <t>25.21</t>
  </si>
  <si>
    <t>ТЦ_61.2.07.00_77_7720813309_26.09.2024_01_77.1</t>
  </si>
  <si>
    <t>ЛС ЛСР-02-01-07 Поз.: 22-27</t>
  </si>
  <si>
    <t>26.1</t>
  </si>
  <si>
    <t>26.2</t>
  </si>
  <si>
    <t>26.3</t>
  </si>
  <si>
    <t>ФСБЦ-21.1.08.01-0082</t>
  </si>
  <si>
    <t>Кабель пожарной сигнализации КПСВВ 1х2х0,75</t>
  </si>
  <si>
    <t>26.4</t>
  </si>
  <si>
    <t>26.5</t>
  </si>
  <si>
    <t>26.6</t>
  </si>
  <si>
    <t>ФСБЦ-20.2.05.04-0022</t>
  </si>
  <si>
    <t>Кабель-канал (короб), размеры 15х10 мм</t>
  </si>
  <si>
    <t>ЛС ЛСР-02-01-08 Поз.: 1-18</t>
  </si>
  <si>
    <t>27.1</t>
  </si>
  <si>
    <t>ЛСР-02-01-08</t>
  </si>
  <si>
    <t>ГЭСНм10-10-001-02</t>
  </si>
  <si>
    <t>Камеры видеонаблюдения: наружная</t>
  </si>
  <si>
    <t>27.2</t>
  </si>
  <si>
    <t>ТЦ_61.3.01.01_61_7719840097_25.09.2024_01_78.1</t>
  </si>
  <si>
    <t>27.3</t>
  </si>
  <si>
    <t>ГЭСНм10-10-001-01</t>
  </si>
  <si>
    <t>Камеры видеонаблюдения: внутренняя</t>
  </si>
  <si>
    <t>27.4</t>
  </si>
  <si>
    <t>ТЦ_61.3.01.01_77_7728888578_26.09.2024_01_79.1</t>
  </si>
  <si>
    <t>27.5</t>
  </si>
  <si>
    <t>ГЭСНм10-04-087-14</t>
  </si>
  <si>
    <t>Устройство цифровой регистрации</t>
  </si>
  <si>
    <t>устройство</t>
  </si>
  <si>
    <t>27.6</t>
  </si>
  <si>
    <t>ТЦ_61.1.03.03_91_7704217370_18.12.2024_01_80.1</t>
  </si>
  <si>
    <t>27.7</t>
  </si>
  <si>
    <t>ГЭСНм11-04-002-01</t>
  </si>
  <si>
    <t>Аппарат настольный, масса: до 0,015 т</t>
  </si>
  <si>
    <t>27.8</t>
  </si>
  <si>
    <t>ТЦ_61.1.03.03_92_7701718635_12.12.2024_01_81.1</t>
  </si>
  <si>
    <t>27.9</t>
  </si>
  <si>
    <t>27.10</t>
  </si>
  <si>
    <t>ТЦ_61.1.03.03_23_2308007387_26.09.2024_01_82.1</t>
  </si>
  <si>
    <t>27.11</t>
  </si>
  <si>
    <t>27.12</t>
  </si>
  <si>
    <t>ТЦ_61.3.05.02_23_7743553167_26.09.2024_01_83.1</t>
  </si>
  <si>
    <t>27.13</t>
  </si>
  <si>
    <t>27.14</t>
  </si>
  <si>
    <t>ФСБЦ-20.5.02.04-0008</t>
  </si>
  <si>
    <t>Коробки ответвительные с кабельными вводами (6 выводов, диаметр 20 мм), размеры 80х80х40 мм, цвет серый</t>
  </si>
  <si>
    <t>27.15</t>
  </si>
  <si>
    <t>ГЭСНм08-02-144-01</t>
  </si>
  <si>
    <t>Присоединение к зажимам жил проводов или кабелей сечением: до 2,5 мм2</t>
  </si>
  <si>
    <t>27.16</t>
  </si>
  <si>
    <t>ТЦ_22.1.02.04_91_7705892151_26.09.2024_01_84.1</t>
  </si>
  <si>
    <t>Коннектор RJ-45</t>
  </si>
  <si>
    <t>27.17</t>
  </si>
  <si>
    <t>27.18</t>
  </si>
  <si>
    <t>ТЦ_61.1.03.03_91_7704217370_18.12.2024_01_85.1</t>
  </si>
  <si>
    <t>ЛС ЛСР-02-01-08 Поз.: 19, 20</t>
  </si>
  <si>
    <t>28.1</t>
  </si>
  <si>
    <t>28.2</t>
  </si>
  <si>
    <t>ЛС ЛСР-02-01-09 Поз.: 1-5</t>
  </si>
  <si>
    <t>Активное оборудование СКС</t>
  </si>
  <si>
    <t>29.1</t>
  </si>
  <si>
    <t>ЛСР-02-01-09</t>
  </si>
  <si>
    <t>29.2</t>
  </si>
  <si>
    <t>ТЦ_61.1.03.03_23_9721058155_30.09.2024_01_86.1</t>
  </si>
  <si>
    <t>29.3</t>
  </si>
  <si>
    <t>ТЦ_61.1.03.03_23_7704301543_30.09.2024_01_87.1</t>
  </si>
  <si>
    <t>29.4</t>
  </si>
  <si>
    <t>29.5</t>
  </si>
  <si>
    <t>ТЦ_62.4.02.01_23_2311360948_26.09.2024_01_88.1</t>
  </si>
  <si>
    <t>ЛС ЛСР-02-01-09 Поз.: 6-11</t>
  </si>
  <si>
    <t>Шкафы монтажные</t>
  </si>
  <si>
    <t>30.1</t>
  </si>
  <si>
    <t>ГЭСНм10-03-001-01</t>
  </si>
  <si>
    <t>Стойка, полустойка, каркас стойки или шкаф, масса: до 100 кг</t>
  </si>
  <si>
    <t>30.2</t>
  </si>
  <si>
    <t>ТЦ_61.1.04.08_61_7719840097_05.11.2024_01_89.1</t>
  </si>
  <si>
    <t>30.3</t>
  </si>
  <si>
    <t>ГЭСНм08-03-605-01</t>
  </si>
  <si>
    <t>Вентилятор</t>
  </si>
  <si>
    <t>30.4</t>
  </si>
  <si>
    <t>ТЦ_61.1.04.09_61_7724794791_26.09.2024_01_90.1</t>
  </si>
  <si>
    <t>30.5</t>
  </si>
  <si>
    <t>ГЭСНм08-03-591-12</t>
  </si>
  <si>
    <t>Блоки с тремя выключателями и одной штепсельной розеткой утопленного типа при скрытой проводке</t>
  </si>
  <si>
    <t>30.6</t>
  </si>
  <si>
    <t>ТЦ_61.1.04.09_61_7719840097_26.09.2024_01_91.1</t>
  </si>
  <si>
    <t>ЛС ЛСР-02-01-09 Поз.: 12-25</t>
  </si>
  <si>
    <t>Коммутационное оборудование</t>
  </si>
  <si>
    <t>31.1</t>
  </si>
  <si>
    <t>ГЭСНм10-01-001-12</t>
  </si>
  <si>
    <t>Рамка со штифтами на винтах в нарезных отверстиях</t>
  </si>
  <si>
    <t>31.2</t>
  </si>
  <si>
    <t>ТЦ_61.3.05.03_61_7719840097_26.09.2024_01_92.1</t>
  </si>
  <si>
    <t>31.3</t>
  </si>
  <si>
    <t>31.4</t>
  </si>
  <si>
    <t>ТЦ_61.1.02.01_39_910200558322_26.09.2024_01_93.1</t>
  </si>
  <si>
    <t>31.5</t>
  </si>
  <si>
    <t>ГЭСНм10-02-030-01</t>
  </si>
  <si>
    <t>Аппарат телефонный системы ЦБ или АТС: настольный</t>
  </si>
  <si>
    <t>31.6</t>
  </si>
  <si>
    <t>ТЦ_61.1.02.01_61_9723033526_26.09.2024_01_94.1</t>
  </si>
  <si>
    <t>31.7</t>
  </si>
  <si>
    <t>ГЭСНм10-06-037-13</t>
  </si>
  <si>
    <t>Крышка декоративная и другие мелкие изделия (без присоединения проводов)</t>
  </si>
  <si>
    <t>31.8</t>
  </si>
  <si>
    <t>ТЦ_20.2.03.13_61_7724794791_26.09.2024_01_95.1</t>
  </si>
  <si>
    <t>Полка 19" перфорированная консольная Cobeus SH-J017-1U-200</t>
  </si>
  <si>
    <t>31.9</t>
  </si>
  <si>
    <t>ТЦ_20.2.03.13_23_9721058155_26.09.2024_01_96.1</t>
  </si>
  <si>
    <t>Направляющие в шкаф Cobeus J05-06-100KG</t>
  </si>
  <si>
    <t>31.10</t>
  </si>
  <si>
    <t>ГЭСНм08-03-591-08</t>
  </si>
  <si>
    <t>Розетка штепсельная: неутопленного типа при открытой проводке</t>
  </si>
  <si>
    <t>31.11</t>
  </si>
  <si>
    <t>ФСБЦ-20.4.03.03-1023</t>
  </si>
  <si>
    <t>Розетка компьютерная RJ-45 для монтажа в кабель-каналы, 1 модуль, 1,5 А, 150 В, цвет белый, IP20</t>
  </si>
  <si>
    <t>31.12</t>
  </si>
  <si>
    <t>ГЭСНм10-02-051-01</t>
  </si>
  <si>
    <t>Перемычки кабельные длиной: до 6 м</t>
  </si>
  <si>
    <t>100 перемычек</t>
  </si>
  <si>
    <t>31.13</t>
  </si>
  <si>
    <t>ТЦ_21.1.04.07_91_7705892151_26.09.2024_01_97.1</t>
  </si>
  <si>
    <t>Патч-корд U/UTP, категория 5е, 2хRJ45/8р8с, неэкранированный зеленый PVC 0.5м Cobeus PC-UTP-RJ45-Cat5e-0.5m-BL</t>
  </si>
  <si>
    <t>31.14</t>
  </si>
  <si>
    <t>ТЦ_21.1.04.07_61_7726372033_26.09.2024_01_98.1</t>
  </si>
  <si>
    <t>Патч-корд U/UTP, категория 5е, 2хRJ45/8р8с, неэкранированный зеленый PVC 0.5м Cobeus PC-UTP-RJ45-Cat5e-0.5m-GN</t>
  </si>
  <si>
    <t>ЛС ЛСР-02-01-09 Поз.: 26-35</t>
  </si>
  <si>
    <t>32.1</t>
  </si>
  <si>
    <t>ГЭСНм08-02-395-01</t>
  </si>
  <si>
    <t>Лоток металлический штампованный по установленным конструкциям, ширина лотка: до 200 мм</t>
  </si>
  <si>
    <t>32.2</t>
  </si>
  <si>
    <t>ФСБЦ-20.2.07.05-1167</t>
  </si>
  <si>
    <t>Лоток стальной перфорированный, толщина стенки 0,7 мм, размеры 50х50х3000 мм</t>
  </si>
  <si>
    <t>32.3</t>
  </si>
  <si>
    <t>ФСБЦ-20.2.03.06-0061</t>
  </si>
  <si>
    <t>Крышка с заземлением на лоток основанием 50 мм, длина 3000 мм</t>
  </si>
  <si>
    <t>32.4</t>
  </si>
  <si>
    <t>ФСБЦ-20.2.03.02-0001</t>
  </si>
  <si>
    <t>Консоль для крепления проволочного лотка, размеры 60х44х200 мм</t>
  </si>
  <si>
    <t>32.5</t>
  </si>
  <si>
    <t>ФСБЦ-20.2.03.26-0041</t>
  </si>
  <si>
    <t>Пластина стальная оцинкованная соединительная, перфорированная, размеры 40х300 мм, толщина 2 мм</t>
  </si>
  <si>
    <t>32.6</t>
  </si>
  <si>
    <t>32.7</t>
  </si>
  <si>
    <t>32.8</t>
  </si>
  <si>
    <t>32.9</t>
  </si>
  <si>
    <t>ГЭСНм08-02-398-01</t>
  </si>
  <si>
    <t>Провод в лотках, сечением: до 6 мм2</t>
  </si>
  <si>
    <t>32.10</t>
  </si>
  <si>
    <t>СКРЫТЬ!!!</t>
  </si>
  <si>
    <t>понижающ.</t>
  </si>
  <si>
    <t>Архитектурно-строительные решения</t>
  </si>
  <si>
    <t>Отопление, вентиляция и кондиционирование воздуха, тепловые сети. Внутренние сети</t>
  </si>
  <si>
    <t>в т.ч. Оборуование</t>
  </si>
  <si>
    <t>Воздухоотводчик автоматический Heizen 1/2" наружная резьба (Оборудование)</t>
  </si>
  <si>
    <t>Электрический котёл Невский Универсал 35 кВт (аналог Настенный электрический котел Zota Smart 4,5-36 кВт) (Оборудование)</t>
  </si>
  <si>
    <t>Циркуляционный насос Grundfos UPS 25-60 EU НС-1595968 (Оборудование)</t>
  </si>
  <si>
    <t>Расширительный бак/гидроаккумулятор CRW SS 12 л, 10 бар (Оборудование)</t>
  </si>
  <si>
    <t>Сплит-система Ballu Olympio Edge BSO-18HN8_22Y (Оборудование)</t>
  </si>
  <si>
    <t>Сплит-система Ballu Olympio Edge BSO-12HN8_22Y (Оборудование)</t>
  </si>
  <si>
    <t>Сплит-система Ballu Olympio Edge BSO-07HN8_22Y (Оборудование)</t>
  </si>
  <si>
    <t>Вентилятор канальный UDF-C10 15W (Оборудование)</t>
  </si>
  <si>
    <t>Сети электроснабжения</t>
  </si>
  <si>
    <t>Устройство автоматического ввода резерва (АВР) 3ф 63А 422117 NZ7-63S/3 с контроллером (Chint) 1 ЩАП-63 (Оборудование)</t>
  </si>
  <si>
    <t>Счетчик электрической энергии, трехфазный, однотарифный с механическим отсчетным устройством, номинальное напряжение 3Х57,7/100 В, номинальный (максимальный) ток 5(7,5) А, класс точности 0,5S (Оборудование)</t>
  </si>
  <si>
    <t>Выключатель автоматический 3P, 63 А, 10 кА, характеристика D (Оборудование)</t>
  </si>
  <si>
    <t>Устройство защитного отключения 2P, 25 А, 30 мА (Оборудование)</t>
  </si>
  <si>
    <t>Выключатель автоматический 1P, 16 А, 10 кА, характеристика C (Оборудование)</t>
  </si>
  <si>
    <t>Независимый расцепитель РН 47-29 (Оборудование)</t>
  </si>
  <si>
    <t>Выключатель автоматический 1P, 10 А, 10 кА, характеристика C (Оборудование)</t>
  </si>
  <si>
    <t>АУПСТ</t>
  </si>
  <si>
    <t>Прибор приемно-контрольный и управления пожарный Болид Сириус (Оборудование)</t>
  </si>
  <si>
    <t>Аккумуляторная батарея 12В, 17Ач (Оборудование)</t>
  </si>
  <si>
    <t>Блок индикации с клавиатурой (60 ЗКПС, 2RS485) (Оборудование)</t>
  </si>
  <si>
    <t>Блок контрольно-пусковой адресный С2000-СП2 исп. 02 (Оборудование)</t>
  </si>
  <si>
    <t>Блок сигнально-пусковой 4 реле, 220В С2000-СП1 исп. 01 (Оборудование)</t>
  </si>
  <si>
    <t>Резервированный источник питания, 24В, 1А РИП-24 исп.02 (Оборудование)</t>
  </si>
  <si>
    <t>Аккумуляторная батарея 12В, 7Ач (Оборудование)</t>
  </si>
  <si>
    <t>Извещатель пожарный дымовой оптико-электронный точечный адресный ДИП 34А-03 (Оборудование)</t>
  </si>
  <si>
    <t>Блок разветвительно-изолирующий Бриз (Оборудование)</t>
  </si>
  <si>
    <t>Извещатель пожарный ручной адресный с изолятором КЗ ИПР 513-3АМ исп. 01 (Оборудование)</t>
  </si>
  <si>
    <t>Устройство дистанционного пуска адресное УПДЛ 513-3АМ (Оборудование)</t>
  </si>
  <si>
    <t>Расширитель адресный  С2000-АР2 исп.02 (Оборудование)</t>
  </si>
  <si>
    <t>Извещатель магнитоконтактный на металл. конструкции ИО 102-40 Б2П (Оборудование)</t>
  </si>
  <si>
    <t>Модуль газового пожаротушения с электро-контактным манометром, заправлен (масса заправки ГОТВ 12 кг) Заря-22 (30-22,5-18) (Оборудование)</t>
  </si>
  <si>
    <t>Модуль газового пожаротушения с электро-контактным манометром, заправлен (масса заправки ГОТВ 13.5 кг) Заря-22 (30-22,5-18) (Оборудование)</t>
  </si>
  <si>
    <t>Модуль газового пожаротушения с электро-контактным манометром, заправлен (масса заправки ГОТВ 10 кг) Заря-22 (30-22,5-18) (Оборудование)</t>
  </si>
  <si>
    <t>Прибор речевого оповещения, 4/8 Ом, 40Вт Рупор исп.03 (Оборудование)</t>
  </si>
  <si>
    <t>Оповещатель пожарный речевой, потолочный, 3Вт ОПР-П003.1 (Оборудование)</t>
  </si>
  <si>
    <t>Оповещатель световой табличный адресный "Выход" С2000-ОСТ исп.01 (Оборудование)</t>
  </si>
  <si>
    <t>Оповещатель световой табличный адресный "Газ! Уходи!" С2000-ОСТ исп.03 (Оборудование)</t>
  </si>
  <si>
    <t>Оповещатель световой табличный адресный "Газ! Не входи!" С2000-ОСТ исп.06 (Оборудование)</t>
  </si>
  <si>
    <t>Оповещатель световой табличный адресный "Автоматика отключена" С2000-ОСТ исп.02 (Оборудование)</t>
  </si>
  <si>
    <t>Оповещатель свето-звуковой уличный Маяк-24-К (Оборудование)</t>
  </si>
  <si>
    <t>Водоснабжение и водоотведение. Внутренние сети</t>
  </si>
  <si>
    <t>Счетчик холодной воды крыльчатый, диаметр 20 мм (Оборудование)</t>
  </si>
  <si>
    <t>Водонагреватели электрические емкостные с терморегулятором и системой защитной автоматики, мощность 2 кВт, объем бака до 50 л (Оборудование)</t>
  </si>
  <si>
    <t xml:space="preserve">Душевая панель Aquanet AP40-04 Galaxy Black с верхним водопадом </t>
  </si>
  <si>
    <t>СКУД</t>
  </si>
  <si>
    <t>СОС</t>
  </si>
  <si>
    <t>Блок бесперебойного питания Ippon Back Basic 850 Euro (Оборудование)</t>
  </si>
  <si>
    <t>Считыватель контрольный Hikvision DS-K1F100-D8E (Оборудование)</t>
  </si>
  <si>
    <t>Программное обеспечение Базовый модуль ПО SIGUR, с функцией модуля Наблюдение и фотоидентификация», огранич. до 1 000 карт (Оборудование)</t>
  </si>
  <si>
    <t>Программное обеспечение доп. модуль "Учет рабочего времени" ПО "SIGUR (Оборудование)</t>
  </si>
  <si>
    <t>Коммутатор LAN TCP/IP TP-Link LS1008G (Оборудование)</t>
  </si>
  <si>
    <t>Сетевой контроллер Sigur E510 (Оборудование)</t>
  </si>
  <si>
    <t>Считыватель Sigur MR100 Lite (MR1) (Оборудование)</t>
  </si>
  <si>
    <t>Кнопка выход Tantos Выход (пластик) (Оборудование)</t>
  </si>
  <si>
    <t>Замок электромагнитный для установки на легкие деревянные и пластиковые двери AL-150 Premium (Оборудование)</t>
  </si>
  <si>
    <t>Замок электромагнитный для установки наметаллические двери AL-300 12V Premium (Оборудование)</t>
  </si>
  <si>
    <t>Источник резервного питания СКАТ 1200У (Оборудование)</t>
  </si>
  <si>
    <t>Пульт контроля и управления охраннопожарный Болид С2000М (Оборудование)</t>
  </si>
  <si>
    <t>Блок индикации с клавиатурой Болид С2000-БКИ (Оборудование)</t>
  </si>
  <si>
    <t>Контроллер двухпроводной линии связи Болид С2000-КДЛ (Оборудование)</t>
  </si>
  <si>
    <t>Блок сигнально-пусковой Болид С2000-СП1/220 (Оборудование)</t>
  </si>
  <si>
    <t>Резервированный источник питания Болид РИП-12 исп.05 (Оборудование)</t>
  </si>
  <si>
    <t>Извещатель охранный объемный оптико-электронный адресный С2000-ИК (Оборудование)</t>
  </si>
  <si>
    <t>Акустический охранный адресный извещатель С2000-СТ (Оборудование)</t>
  </si>
  <si>
    <t>Извещатель адресный магнитоконтактный охранный С2000-СМК (Оборудование)</t>
  </si>
  <si>
    <t>Извещатель адресный магнитоконтактный охранный С2000-СМК для металлических дверей С2000-СМК Эстет (Оборудование)</t>
  </si>
  <si>
    <t>Оповещатель комбинированный УСС-СМ-12 (Оборудование)</t>
  </si>
  <si>
    <t>Система охранного телевидения</t>
  </si>
  <si>
    <t>Структурированная кабельная система</t>
  </si>
  <si>
    <t>IP-видеокамера цветная уличная Dahua DH-IPC-HFW3441EP-S-0280BS2 (Оборудование)</t>
  </si>
  <si>
    <t>IP-видеокамера цветная внутренняя Dahua DH-IPC-HDW2431TP-AS0280 (Оборудование)</t>
  </si>
  <si>
    <t>IP-видеорегистратор 16 канальный Dahua DHI-NVR4216-4KS3 (Оборудование)</t>
  </si>
  <si>
    <t>Удаленное рабочее место для работы с регистраторами TRASSIR MiniClient (Оборудование)</t>
  </si>
  <si>
    <t>Коммутатор 16 портовый AT-NS-16P2G-1GS150 (F) (Оборудование)</t>
  </si>
  <si>
    <t>Монитор 23.8" Монитор AOC 24B2XH черный (Оборудование)</t>
  </si>
  <si>
    <t>Жесткий диск 6 Tb Seagate SkyHawk [ST6000VX001] (Оборудование)</t>
  </si>
  <si>
    <t>16 портовый коммутатор ТР-link TL-SG1016 (Оборудование)</t>
  </si>
  <si>
    <t>16 портовый коммутатор ТР-link TL-SL1218P (Оборудование)</t>
  </si>
  <si>
    <t>Источник бесперебойного ИБП Ippon Innova G2 Euro 3000, 3000ВА (Оборудование)</t>
  </si>
  <si>
    <t>Шкаф напольный 19", 15U, 600х350х769 Cobeus SH-05F-15U60/35-R (Оборудование)</t>
  </si>
  <si>
    <t>Вентилятор для установки в настенные шкафы серии SH-05F, WSC-05D Cobeus XD12038A2, 220В, 120х120х38мм (Оборудование)</t>
  </si>
  <si>
    <t>Блок евророзеток для 19" шкафов, горизонтальный, 6 розеток, фильтр 16А,  Cobeus PDU-6P-F-2EU (Оборудование)</t>
  </si>
  <si>
    <t>Патч-панель RJ-45, cat. 5e  24 порта, Cobeus PL-24-Cat.5e Dual IDC (Оборудование)</t>
  </si>
  <si>
    <t>IP АТС Grandstream UCM6300А (Оборудование)</t>
  </si>
  <si>
    <t>IP Телефон Grandstream GRP2602P (Оборудование)</t>
  </si>
  <si>
    <t>Прочие работы</t>
  </si>
  <si>
    <t>Расчет</t>
  </si>
  <si>
    <t xml:space="preserve">Утилизация строительных отходов на полигоне от демонтажных работ </t>
  </si>
  <si>
    <t>Проектно-изыскательские работы</t>
  </si>
  <si>
    <t>Итого, руб.</t>
  </si>
  <si>
    <t>в том числе:</t>
  </si>
  <si>
    <t>Строительно-монтажные работы, руб.</t>
  </si>
  <si>
    <t>Оборудование, руб.</t>
  </si>
  <si>
    <t>Прочие работы, руб.</t>
  </si>
  <si>
    <t>ПИР, руб.</t>
  </si>
  <si>
    <t>Резерв средств на непредвиденные работы и затраты (1%)</t>
  </si>
  <si>
    <t>Сумма НДС - 20%, руб.</t>
  </si>
  <si>
    <t>Основные объекты строительства</t>
  </si>
  <si>
    <t>в т.ч. Оборудование</t>
  </si>
  <si>
    <t>75,46</t>
  </si>
  <si>
    <t>1056,40</t>
  </si>
  <si>
    <t>Страна происхождения оборудования</t>
  </si>
  <si>
    <t>Приложение №</t>
  </si>
  <si>
    <t xml:space="preserve">к Дополнительному соглашению </t>
  </si>
  <si>
    <t>от___________ №___________</t>
  </si>
  <si>
    <t>Проект сметы контракта</t>
  </si>
  <si>
    <t>ИФИ</t>
  </si>
  <si>
    <t>НМЦК без НДС, руб</t>
  </si>
  <si>
    <t>НМЦК с НДС, руб.</t>
  </si>
  <si>
    <t>Главный специалист ОКС№2 ДСО</t>
  </si>
  <si>
    <t>Н.В. Гаврилова</t>
  </si>
  <si>
    <t>( подпись, инициалы, фамилия)</t>
  </si>
  <si>
    <t>Начальник ОКС №4 ДСО</t>
  </si>
  <si>
    <t>А.А. Бунин</t>
  </si>
  <si>
    <t>(подпись, инициалы, фамилия)</t>
  </si>
  <si>
    <t>Составил: Главный специалист ОКС№2 ДСО</t>
  </si>
  <si>
    <t>Согласовано: Начальник ОКС №4 ДСО</t>
  </si>
  <si>
    <t xml:space="preserve">на завершение строительно-монтажных работ по объекту капитального строительства: </t>
  </si>
  <si>
    <t>"Капитальный ремонт объектов недвижимого имущества Республики Крым (нежилые помещения в литере Б, Б1 (2 этаж (№№20-25, 27-35)), расположенные по адресу: пгт. Кировское, ул. Р. Люксембург, д.19)"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</si>
</sst>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₽_-;\-* #,##0.00\ _₽_-;_-* &quot;-&quot;??\ _₽_-;_-@_-"/>
    <numFmt numFmtId="165" formatCode="#,##0.00_ ;[Red]\-#,##0.00\ "/>
    <numFmt numFmtId="166" formatCode="0.0000"/>
    <numFmt numFmtId="167" formatCode="0.000"/>
    <numFmt numFmtId="168" formatCode="0.0"/>
    <numFmt numFmtId="169" formatCode="0.00000"/>
    <numFmt numFmtId="170" formatCode="0.000000"/>
    <numFmt numFmtId="171" formatCode="0.0000000"/>
    <numFmt numFmtId="172" formatCode="0.0000000000"/>
  </numFmts>
  <fonts count="38" x14ac:knownFonts="1">
    <font>
      <sz val="11"/>
      <color rgb="FF000000"/>
      <name val="Calibri"/>
      <charset val="204"/>
    </font>
    <font>
      <sz val="11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rgb="FF000000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25" fillId="0" borderId="0"/>
    <xf numFmtId="0" fontId="32" fillId="0" borderId="0"/>
    <xf numFmtId="0" fontId="33" fillId="0" borderId="0"/>
    <xf numFmtId="164" fontId="25" fillId="0" borderId="0" applyFont="0" applyFill="0" applyBorder="0" applyAlignment="0" applyProtection="0"/>
    <xf numFmtId="0" fontId="32" fillId="0" borderId="0">
      <alignment vertical="top"/>
    </xf>
    <xf numFmtId="0" fontId="25" fillId="0" borderId="0"/>
    <xf numFmtId="0" fontId="33" fillId="0" borderId="0"/>
    <xf numFmtId="164" fontId="25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/>
    </xf>
    <xf numFmtId="49" fontId="2" fillId="0" borderId="2" xfId="0" applyNumberFormat="1" applyFont="1" applyFill="1" applyBorder="1" applyAlignment="1" applyProtection="1">
      <alignment vertical="top"/>
    </xf>
    <xf numFmtId="49" fontId="2" fillId="0" borderId="2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4" fontId="10" fillId="0" borderId="2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49" fontId="3" fillId="0" borderId="2" xfId="0" applyNumberFormat="1" applyFont="1" applyFill="1" applyBorder="1" applyAlignment="1" applyProtection="1">
      <alignment horizontal="right" vertical="top"/>
    </xf>
    <xf numFmtId="49" fontId="3" fillId="0" borderId="2" xfId="0" applyNumberFormat="1" applyFont="1" applyFill="1" applyBorder="1" applyAlignment="1" applyProtection="1">
      <alignment horizontal="center" vertical="top"/>
    </xf>
    <xf numFmtId="49" fontId="3" fillId="0" borderId="2" xfId="0" applyNumberFormat="1" applyFont="1" applyFill="1" applyBorder="1" applyAlignment="1" applyProtection="1">
      <alignment horizontal="left" vertical="top" wrapText="1"/>
    </xf>
    <xf numFmtId="2" fontId="3" fillId="0" borderId="2" xfId="0" applyNumberFormat="1" applyFont="1" applyFill="1" applyBorder="1" applyAlignment="1" applyProtection="1">
      <alignment horizontal="center" vertical="top"/>
    </xf>
    <xf numFmtId="165" fontId="9" fillId="0" borderId="2" xfId="0" applyNumberFormat="1" applyFont="1" applyFill="1" applyBorder="1" applyAlignment="1" applyProtection="1">
      <alignment horizontal="right" vertical="top"/>
    </xf>
    <xf numFmtId="4" fontId="9" fillId="0" borderId="2" xfId="0" applyNumberFormat="1" applyFont="1" applyFill="1" applyBorder="1" applyAlignment="1" applyProtection="1">
      <alignment horizontal="right" vertical="top"/>
    </xf>
    <xf numFmtId="166" fontId="3" fillId="0" borderId="2" xfId="0" applyNumberFormat="1" applyFont="1" applyFill="1" applyBorder="1" applyAlignment="1" applyProtection="1">
      <alignment horizontal="center" vertical="top"/>
    </xf>
    <xf numFmtId="167" fontId="3" fillId="0" borderId="2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vertical="top"/>
    </xf>
    <xf numFmtId="49" fontId="4" fillId="0" borderId="2" xfId="0" applyNumberFormat="1" applyFont="1" applyFill="1" applyBorder="1" applyAlignment="1" applyProtection="1">
      <alignment vertical="top" wrapText="1"/>
    </xf>
    <xf numFmtId="49" fontId="11" fillId="0" borderId="2" xfId="0" applyNumberFormat="1" applyFont="1" applyFill="1" applyBorder="1" applyAlignment="1" applyProtection="1">
      <alignment vertical="top" wrapText="1"/>
    </xf>
    <xf numFmtId="1" fontId="3" fillId="0" borderId="2" xfId="0" applyNumberFormat="1" applyFont="1" applyFill="1" applyBorder="1" applyAlignment="1" applyProtection="1">
      <alignment horizontal="center" vertical="top"/>
    </xf>
    <xf numFmtId="168" fontId="3" fillId="0" borderId="2" xfId="0" applyNumberFormat="1" applyFont="1" applyFill="1" applyBorder="1" applyAlignment="1" applyProtection="1">
      <alignment horizontal="center" vertical="top"/>
    </xf>
    <xf numFmtId="169" fontId="3" fillId="0" borderId="2" xfId="0" applyNumberFormat="1" applyFont="1" applyFill="1" applyBorder="1" applyAlignment="1" applyProtection="1">
      <alignment horizontal="center" vertical="top"/>
    </xf>
    <xf numFmtId="170" fontId="3" fillId="0" borderId="2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wrapText="1"/>
    </xf>
    <xf numFmtId="49" fontId="3" fillId="0" borderId="2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 vertical="top"/>
    </xf>
    <xf numFmtId="4" fontId="16" fillId="0" borderId="2" xfId="0" applyNumberFormat="1" applyFont="1" applyFill="1" applyBorder="1" applyAlignment="1" applyProtection="1">
      <alignment horizontal="right" vertical="top"/>
    </xf>
    <xf numFmtId="165" fontId="17" fillId="0" borderId="2" xfId="0" applyNumberFormat="1" applyFont="1" applyFill="1" applyBorder="1" applyAlignment="1" applyProtection="1">
      <alignment horizontal="right" vertical="top"/>
    </xf>
    <xf numFmtId="4" fontId="17" fillId="0" borderId="2" xfId="0" applyNumberFormat="1" applyFont="1" applyFill="1" applyBorder="1" applyAlignment="1" applyProtection="1">
      <alignment horizontal="right" vertical="top"/>
    </xf>
    <xf numFmtId="0" fontId="17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72" fontId="0" fillId="0" borderId="0" xfId="0" applyNumberFormat="1"/>
    <xf numFmtId="49" fontId="18" fillId="0" borderId="2" xfId="0" applyNumberFormat="1" applyFont="1" applyFill="1" applyBorder="1" applyAlignment="1" applyProtection="1">
      <alignment horizontal="left" vertical="top" wrapText="1"/>
    </xf>
    <xf numFmtId="171" fontId="3" fillId="0" borderId="2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vertical="top" wrapText="1"/>
    </xf>
    <xf numFmtId="49" fontId="21" fillId="0" borderId="2" xfId="0" applyNumberFormat="1" applyFont="1" applyFill="1" applyBorder="1" applyAlignment="1" applyProtection="1">
      <alignment horizontal="right" vertical="top"/>
    </xf>
    <xf numFmtId="49" fontId="21" fillId="0" borderId="2" xfId="0" applyNumberFormat="1" applyFont="1" applyFill="1" applyBorder="1" applyAlignment="1" applyProtection="1">
      <alignment horizontal="center" vertical="top" wrapText="1"/>
    </xf>
    <xf numFmtId="49" fontId="21" fillId="0" borderId="2" xfId="0" applyNumberFormat="1" applyFont="1" applyFill="1" applyBorder="1" applyAlignment="1" applyProtection="1">
      <alignment horizontal="center" vertical="top"/>
    </xf>
    <xf numFmtId="49" fontId="21" fillId="0" borderId="2" xfId="0" applyNumberFormat="1" applyFont="1" applyFill="1" applyBorder="1" applyAlignment="1" applyProtection="1">
      <alignment horizontal="left" vertical="top" wrapText="1"/>
    </xf>
    <xf numFmtId="0" fontId="21" fillId="0" borderId="2" xfId="0" applyNumberFormat="1" applyFont="1" applyFill="1" applyBorder="1" applyAlignment="1" applyProtection="1">
      <alignment horizontal="center" vertical="top" wrapText="1"/>
    </xf>
    <xf numFmtId="1" fontId="21" fillId="0" borderId="2" xfId="0" applyNumberFormat="1" applyFont="1" applyFill="1" applyBorder="1" applyAlignment="1" applyProtection="1">
      <alignment horizontal="center" vertical="top"/>
    </xf>
    <xf numFmtId="165" fontId="22" fillId="0" borderId="2" xfId="0" applyNumberFormat="1" applyFont="1" applyFill="1" applyBorder="1" applyAlignment="1" applyProtection="1">
      <alignment horizontal="right" vertical="top"/>
    </xf>
    <xf numFmtId="4" fontId="22" fillId="0" borderId="2" xfId="0" applyNumberFormat="1" applyFont="1" applyFill="1" applyBorder="1" applyAlignment="1" applyProtection="1">
      <alignment horizontal="right" vertical="top"/>
    </xf>
    <xf numFmtId="165" fontId="23" fillId="0" borderId="2" xfId="0" applyNumberFormat="1" applyFont="1" applyFill="1" applyBorder="1" applyAlignment="1" applyProtection="1">
      <alignment horizontal="right" vertical="top"/>
    </xf>
    <xf numFmtId="4" fontId="23" fillId="0" borderId="2" xfId="0" applyNumberFormat="1" applyFont="1" applyFill="1" applyBorder="1" applyAlignment="1" applyProtection="1">
      <alignment horizontal="right" vertical="top"/>
    </xf>
    <xf numFmtId="0" fontId="24" fillId="0" borderId="0" xfId="0" applyFont="1"/>
    <xf numFmtId="0" fontId="25" fillId="0" borderId="0" xfId="0" applyFont="1"/>
    <xf numFmtId="0" fontId="16" fillId="0" borderId="2" xfId="0" applyNumberFormat="1" applyFont="1" applyFill="1" applyBorder="1" applyAlignment="1" applyProtection="1">
      <alignment horizontal="center" vertical="center"/>
    </xf>
    <xf numFmtId="4" fontId="9" fillId="0" borderId="2" xfId="0" applyNumberFormat="1" applyFont="1" applyFill="1" applyBorder="1" applyAlignment="1" applyProtection="1">
      <alignment horizontal="right" vertical="center"/>
    </xf>
    <xf numFmtId="165" fontId="3" fillId="0" borderId="2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left"/>
    </xf>
    <xf numFmtId="49" fontId="3" fillId="0" borderId="2" xfId="0" applyNumberFormat="1" applyFont="1" applyFill="1" applyBorder="1" applyAlignment="1" applyProtection="1">
      <alignment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right" vertical="center"/>
    </xf>
    <xf numFmtId="0" fontId="5" fillId="5" borderId="2" xfId="0" applyNumberFormat="1" applyFont="1" applyFill="1" applyBorder="1" applyAlignment="1" applyProtection="1">
      <alignment horizontal="center" vertical="center" wrapText="1"/>
    </xf>
    <xf numFmtId="0" fontId="5" fillId="5" borderId="2" xfId="0" applyNumberFormat="1" applyFont="1" applyFill="1" applyBorder="1" applyAlignment="1" applyProtection="1">
      <alignment horizontal="center" vertical="center"/>
    </xf>
    <xf numFmtId="0" fontId="13" fillId="5" borderId="2" xfId="0" applyNumberFormat="1" applyFont="1" applyFill="1" applyBorder="1" applyAlignment="1" applyProtection="1">
      <alignment horizontal="center" vertical="center"/>
    </xf>
    <xf numFmtId="4" fontId="5" fillId="5" borderId="2" xfId="0" applyNumberFormat="1" applyFont="1" applyFill="1" applyBorder="1" applyAlignment="1" applyProtection="1">
      <alignment horizontal="right" vertical="center"/>
    </xf>
    <xf numFmtId="4" fontId="26" fillId="5" borderId="2" xfId="0" applyNumberFormat="1" applyFont="1" applyFill="1" applyBorder="1" applyAlignment="1" applyProtection="1">
      <alignment horizontal="right"/>
    </xf>
    <xf numFmtId="0" fontId="0" fillId="0" borderId="2" xfId="0" applyBorder="1"/>
    <xf numFmtId="0" fontId="24" fillId="0" borderId="2" xfId="0" applyFont="1" applyBorder="1"/>
    <xf numFmtId="0" fontId="25" fillId="0" borderId="2" xfId="0" applyFont="1" applyBorder="1"/>
    <xf numFmtId="0" fontId="1" fillId="0" borderId="2" xfId="0" applyNumberFormat="1" applyFont="1" applyFill="1" applyBorder="1" applyAlignment="1" applyProtection="1"/>
    <xf numFmtId="0" fontId="2" fillId="0" borderId="2" xfId="0" applyFont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left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 applyProtection="1">
      <alignment horizontal="right" vertical="center"/>
    </xf>
    <xf numFmtId="4" fontId="26" fillId="0" borderId="2" xfId="0" applyNumberFormat="1" applyFont="1" applyFill="1" applyBorder="1" applyAlignment="1" applyProtection="1">
      <alignment horizontal="right" vertical="center"/>
    </xf>
    <xf numFmtId="165" fontId="5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27" fillId="0" borderId="2" xfId="0" applyNumberFormat="1" applyFont="1" applyFill="1" applyBorder="1" applyAlignment="1" applyProtection="1"/>
    <xf numFmtId="0" fontId="28" fillId="0" borderId="2" xfId="0" applyNumberFormat="1" applyFont="1" applyFill="1" applyBorder="1" applyAlignment="1" applyProtection="1">
      <alignment horizontal="left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/>
    <xf numFmtId="49" fontId="7" fillId="0" borderId="2" xfId="0" applyNumberFormat="1" applyFont="1" applyFill="1" applyBorder="1" applyAlignment="1" applyProtection="1">
      <alignment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right" vertical="center"/>
    </xf>
    <xf numFmtId="4" fontId="29" fillId="0" borderId="2" xfId="0" applyNumberFormat="1" applyFont="1" applyFill="1" applyBorder="1" applyAlignment="1" applyProtection="1">
      <alignment horizontal="right" vertical="center"/>
    </xf>
    <xf numFmtId="165" fontId="7" fillId="0" borderId="2" xfId="0" applyNumberFormat="1" applyFont="1" applyFill="1" applyBorder="1" applyAlignment="1" applyProtection="1">
      <alignment horizontal="right" vertical="center"/>
    </xf>
    <xf numFmtId="4" fontId="7" fillId="0" borderId="2" xfId="0" applyNumberFormat="1" applyFont="1" applyFill="1" applyBorder="1" applyAlignment="1" applyProtection="1">
      <alignment horizontal="right" vertical="center"/>
    </xf>
    <xf numFmtId="4" fontId="26" fillId="0" borderId="2" xfId="0" applyNumberFormat="1" applyFont="1" applyBorder="1"/>
    <xf numFmtId="0" fontId="30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0" fillId="5" borderId="2" xfId="0" applyFill="1" applyBorder="1"/>
    <xf numFmtId="0" fontId="5" fillId="2" borderId="12" xfId="0" applyNumberFormat="1" applyFont="1" applyFill="1" applyBorder="1" applyAlignment="1" applyProtection="1">
      <alignment vertical="top" wrapText="1"/>
    </xf>
    <xf numFmtId="49" fontId="5" fillId="2" borderId="12" xfId="0" applyNumberFormat="1" applyFont="1" applyFill="1" applyBorder="1" applyAlignment="1" applyProtection="1">
      <alignment vertical="top" wrapText="1"/>
    </xf>
    <xf numFmtId="4" fontId="26" fillId="2" borderId="12" xfId="0" applyNumberFormat="1" applyFont="1" applyFill="1" applyBorder="1" applyAlignment="1" applyProtection="1">
      <alignment vertical="top" wrapText="1"/>
    </xf>
    <xf numFmtId="4" fontId="13" fillId="2" borderId="0" xfId="0" applyNumberFormat="1" applyFont="1" applyFill="1" applyBorder="1" applyAlignment="1" applyProtection="1">
      <alignment horizontal="left" vertical="top" wrapText="1"/>
    </xf>
    <xf numFmtId="4" fontId="13" fillId="2" borderId="12" xfId="0" applyNumberFormat="1" applyFont="1" applyFill="1" applyBorder="1" applyAlignment="1" applyProtection="1">
      <alignment horizontal="right" vertical="top" wrapText="1"/>
    </xf>
    <xf numFmtId="0" fontId="31" fillId="2" borderId="2" xfId="0" applyFont="1" applyFill="1" applyBorder="1"/>
    <xf numFmtId="2" fontId="31" fillId="0" borderId="0" xfId="0" applyNumberFormat="1" applyFont="1"/>
    <xf numFmtId="0" fontId="31" fillId="0" borderId="0" xfId="0" applyFont="1"/>
    <xf numFmtId="4" fontId="5" fillId="2" borderId="2" xfId="0" applyNumberFormat="1" applyFont="1" applyFill="1" applyBorder="1" applyAlignment="1" applyProtection="1">
      <alignment vertical="top" wrapText="1"/>
    </xf>
    <xf numFmtId="4" fontId="13" fillId="2" borderId="2" xfId="0" applyNumberFormat="1" applyFont="1" applyFill="1" applyBorder="1" applyAlignment="1" applyProtection="1">
      <alignment horizontal="left" vertical="top" wrapText="1"/>
    </xf>
    <xf numFmtId="4" fontId="13" fillId="2" borderId="2" xfId="0" applyNumberFormat="1" applyFont="1" applyFill="1" applyBorder="1" applyAlignment="1" applyProtection="1">
      <alignment horizontal="right" vertical="top" wrapText="1"/>
    </xf>
    <xf numFmtId="0" fontId="5" fillId="4" borderId="2" xfId="0" applyNumberFormat="1" applyFont="1" applyFill="1" applyBorder="1" applyAlignment="1" applyProtection="1">
      <alignment horizontal="left" vertical="top" wrapText="1"/>
    </xf>
    <xf numFmtId="49" fontId="5" fillId="4" borderId="2" xfId="0" applyNumberFormat="1" applyFont="1" applyFill="1" applyBorder="1" applyAlignment="1" applyProtection="1">
      <alignment horizontal="left" vertical="top" wrapText="1"/>
    </xf>
    <xf numFmtId="4" fontId="5" fillId="4" borderId="2" xfId="0" applyNumberFormat="1" applyFont="1" applyFill="1" applyBorder="1" applyAlignment="1" applyProtection="1">
      <alignment horizontal="right" vertical="top" wrapText="1"/>
    </xf>
    <xf numFmtId="4" fontId="13" fillId="4" borderId="2" xfId="0" applyNumberFormat="1" applyFont="1" applyFill="1" applyBorder="1" applyAlignment="1" applyProtection="1">
      <alignment horizontal="left" vertical="top" wrapText="1"/>
    </xf>
    <xf numFmtId="4" fontId="13" fillId="4" borderId="2" xfId="0" applyNumberFormat="1" applyFont="1" applyFill="1" applyBorder="1" applyAlignment="1" applyProtection="1">
      <alignment horizontal="right" vertical="top" wrapText="1"/>
    </xf>
    <xf numFmtId="0" fontId="31" fillId="0" borderId="2" xfId="0" applyFont="1" applyBorder="1"/>
    <xf numFmtId="4" fontId="5" fillId="2" borderId="12" xfId="0" applyNumberFormat="1" applyFont="1" applyFill="1" applyBorder="1" applyAlignment="1" applyProtection="1">
      <alignment vertical="top" wrapText="1"/>
    </xf>
    <xf numFmtId="49" fontId="5" fillId="4" borderId="12" xfId="0" applyNumberFormat="1" applyFont="1" applyFill="1" applyBorder="1" applyAlignment="1" applyProtection="1">
      <alignment horizontal="left" vertical="top" wrapText="1"/>
    </xf>
    <xf numFmtId="4" fontId="5" fillId="4" borderId="12" xfId="0" applyNumberFormat="1" applyFont="1" applyFill="1" applyBorder="1" applyAlignment="1" applyProtection="1">
      <alignment horizontal="right" vertical="top" wrapText="1"/>
    </xf>
    <xf numFmtId="49" fontId="5" fillId="2" borderId="2" xfId="0" applyNumberFormat="1" applyFont="1" applyFill="1" applyBorder="1" applyAlignment="1" applyProtection="1">
      <alignment vertical="top" wrapText="1"/>
    </xf>
    <xf numFmtId="49" fontId="5" fillId="4" borderId="2" xfId="0" applyNumberFormat="1" applyFont="1" applyFill="1" applyBorder="1" applyAlignment="1" applyProtection="1">
      <alignment vertical="top" wrapText="1"/>
    </xf>
    <xf numFmtId="4" fontId="5" fillId="4" borderId="2" xfId="0" applyNumberFormat="1" applyFont="1" applyFill="1" applyBorder="1" applyAlignment="1" applyProtection="1">
      <alignment vertical="top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66" fontId="6" fillId="0" borderId="2" xfId="0" applyNumberFormat="1" applyFont="1" applyFill="1" applyBorder="1" applyAlignment="1" applyProtection="1">
      <alignment horizontal="center" vertical="center"/>
    </xf>
    <xf numFmtId="165" fontId="8" fillId="0" borderId="2" xfId="0" applyNumberFormat="1" applyFont="1" applyFill="1" applyBorder="1" applyAlignment="1" applyProtection="1">
      <alignment horizontal="righ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165" fontId="6" fillId="0" borderId="2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27" fillId="0" borderId="0" xfId="0" applyNumberFormat="1" applyFont="1" applyFill="1" applyBorder="1" applyAlignment="1" applyProtection="1"/>
    <xf numFmtId="0" fontId="31" fillId="4" borderId="2" xfId="0" applyFont="1" applyFill="1" applyBorder="1"/>
    <xf numFmtId="4" fontId="1" fillId="0" borderId="0" xfId="0" applyNumberFormat="1" applyFont="1" applyFill="1" applyBorder="1" applyAlignment="1" applyProtection="1"/>
    <xf numFmtId="4" fontId="27" fillId="0" borderId="0" xfId="0" applyNumberFormat="1" applyFont="1" applyFill="1" applyBorder="1" applyAlignment="1" applyProtection="1"/>
    <xf numFmtId="4" fontId="0" fillId="0" borderId="0" xfId="0" applyNumberFormat="1"/>
    <xf numFmtId="0" fontId="34" fillId="0" borderId="0" xfId="0" applyNumberFormat="1" applyFont="1" applyFill="1" applyBorder="1" applyAlignment="1" applyProtection="1">
      <alignment vertical="center" wrapText="1"/>
    </xf>
    <xf numFmtId="0" fontId="34" fillId="0" borderId="0" xfId="0" applyNumberFormat="1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Font="1"/>
    <xf numFmtId="0" fontId="5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/>
    <xf numFmtId="0" fontId="35" fillId="6" borderId="0" xfId="0" applyNumberFormat="1" applyFont="1" applyFill="1" applyBorder="1" applyAlignment="1" applyProtection="1"/>
    <xf numFmtId="0" fontId="36" fillId="0" borderId="1" xfId="0" applyFont="1" applyBorder="1"/>
    <xf numFmtId="0" fontId="35" fillId="0" borderId="0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Border="1" applyAlignment="1" applyProtection="1">
      <alignment horizontal="left" vertical="top" wrapText="1"/>
    </xf>
    <xf numFmtId="49" fontId="5" fillId="0" borderId="3" xfId="0" applyNumberFormat="1" applyFont="1" applyFill="1" applyBorder="1" applyAlignment="1" applyProtection="1">
      <alignment horizontal="left" vertical="top"/>
    </xf>
    <xf numFmtId="49" fontId="5" fillId="0" borderId="4" xfId="0" applyNumberFormat="1" applyFont="1" applyFill="1" applyBorder="1" applyAlignment="1" applyProtection="1">
      <alignment horizontal="left" vertical="top"/>
    </xf>
    <xf numFmtId="49" fontId="5" fillId="0" borderId="5" xfId="0" applyNumberFormat="1" applyFont="1" applyFill="1" applyBorder="1" applyAlignment="1" applyProtection="1">
      <alignment horizontal="left" vertical="top"/>
    </xf>
    <xf numFmtId="0" fontId="5" fillId="5" borderId="3" xfId="0" applyNumberFormat="1" applyFont="1" applyFill="1" applyBorder="1" applyAlignment="1" applyProtection="1">
      <alignment horizontal="left"/>
    </xf>
    <xf numFmtId="0" fontId="5" fillId="5" borderId="4" xfId="0" applyNumberFormat="1" applyFont="1" applyFill="1" applyBorder="1" applyAlignment="1" applyProtection="1">
      <alignment horizontal="left"/>
    </xf>
    <xf numFmtId="0" fontId="5" fillId="5" borderId="5" xfId="0" applyNumberFormat="1" applyFont="1" applyFill="1" applyBorder="1" applyAlignment="1" applyProtection="1">
      <alignment horizontal="left"/>
    </xf>
    <xf numFmtId="49" fontId="2" fillId="0" borderId="2" xfId="0" applyNumberFormat="1" applyFont="1" applyFill="1" applyBorder="1" applyAlignment="1" applyProtection="1">
      <alignment horizontal="left" vertical="top"/>
    </xf>
    <xf numFmtId="49" fontId="4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left" vertical="top" wrapText="1"/>
    </xf>
    <xf numFmtId="49" fontId="5" fillId="2" borderId="1" xfId="0" applyNumberFormat="1" applyFont="1" applyFill="1" applyBorder="1" applyAlignment="1" applyProtection="1">
      <alignment horizontal="left" vertical="top" wrapText="1"/>
    </xf>
    <xf numFmtId="49" fontId="5" fillId="2" borderId="11" xfId="0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0" fillId="3" borderId="9" xfId="0" applyNumberFormat="1" applyFont="1" applyFill="1" applyBorder="1" applyAlignment="1" applyProtection="1">
      <alignment horizontal="center" vertical="center"/>
    </xf>
    <xf numFmtId="0" fontId="20" fillId="3" borderId="8" xfId="0" applyNumberFormat="1" applyFont="1" applyFill="1" applyBorder="1" applyAlignment="1" applyProtection="1">
      <alignment horizontal="center" vertical="center"/>
    </xf>
    <xf numFmtId="0" fontId="20" fillId="3" borderId="6" xfId="0" applyNumberFormat="1" applyFont="1" applyFill="1" applyBorder="1" applyAlignment="1" applyProtection="1">
      <alignment horizontal="center" vertical="center"/>
    </xf>
    <xf numFmtId="0" fontId="20" fillId="3" borderId="7" xfId="0" applyNumberFormat="1" applyFont="1" applyFill="1" applyBorder="1" applyAlignment="1" applyProtection="1">
      <alignment horizontal="center" vertical="center"/>
    </xf>
    <xf numFmtId="0" fontId="20" fillId="3" borderId="10" xfId="0" applyNumberFormat="1" applyFont="1" applyFill="1" applyBorder="1" applyAlignment="1" applyProtection="1">
      <alignment horizontal="center" vertical="center"/>
    </xf>
    <xf numFmtId="0" fontId="20" fillId="3" borderId="11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top" wrapText="1"/>
    </xf>
    <xf numFmtId="49" fontId="35" fillId="0" borderId="1" xfId="0" applyNumberFormat="1" applyFont="1" applyFill="1" applyBorder="1" applyAlignment="1" applyProtection="1">
      <alignment horizontal="left" vertical="top" wrapText="1"/>
    </xf>
    <xf numFmtId="0" fontId="37" fillId="0" borderId="13" xfId="0" applyNumberFormat="1" applyFont="1" applyFill="1" applyBorder="1" applyAlignment="1" applyProtection="1">
      <alignment horizontal="center" vertical="top"/>
    </xf>
    <xf numFmtId="49" fontId="4" fillId="0" borderId="3" xfId="0" applyNumberFormat="1" applyFont="1" applyFill="1" applyBorder="1" applyAlignment="1" applyProtection="1">
      <alignment horizontal="center" vertical="top" wrapText="1"/>
    </xf>
    <xf numFmtId="49" fontId="4" fillId="0" borderId="4" xfId="0" applyNumberFormat="1" applyFont="1" applyFill="1" applyBorder="1" applyAlignment="1" applyProtection="1">
      <alignment horizontal="center" vertical="top" wrapText="1"/>
    </xf>
    <xf numFmtId="49" fontId="4" fillId="0" borderId="5" xfId="0" applyNumberFormat="1" applyFont="1" applyFill="1" applyBorder="1" applyAlignment="1" applyProtection="1">
      <alignment horizontal="center" vertical="top" wrapText="1"/>
    </xf>
    <xf numFmtId="49" fontId="5" fillId="2" borderId="3" xfId="0" applyNumberFormat="1" applyFont="1" applyFill="1" applyBorder="1" applyAlignment="1" applyProtection="1">
      <alignment horizontal="left" vertical="top" wrapText="1"/>
    </xf>
    <xf numFmtId="49" fontId="5" fillId="2" borderId="4" xfId="0" applyNumberFormat="1" applyFont="1" applyFill="1" applyBorder="1" applyAlignment="1" applyProtection="1">
      <alignment horizontal="left" vertical="top" wrapText="1"/>
    </xf>
    <xf numFmtId="49" fontId="5" fillId="2" borderId="5" xfId="0" applyNumberFormat="1" applyFont="1" applyFill="1" applyBorder="1" applyAlignment="1" applyProtection="1">
      <alignment horizontal="left" vertical="top" wrapText="1"/>
    </xf>
    <xf numFmtId="49" fontId="5" fillId="4" borderId="3" xfId="0" applyNumberFormat="1" applyFont="1" applyFill="1" applyBorder="1" applyAlignment="1" applyProtection="1">
      <alignment horizontal="left" vertical="top" wrapText="1"/>
    </xf>
    <xf numFmtId="49" fontId="5" fillId="4" borderId="4" xfId="0" applyNumberFormat="1" applyFont="1" applyFill="1" applyBorder="1" applyAlignment="1" applyProtection="1">
      <alignment horizontal="left" vertical="top" wrapText="1"/>
    </xf>
    <xf numFmtId="49" fontId="5" fillId="4" borderId="5" xfId="0" applyNumberFormat="1" applyFont="1" applyFill="1" applyBorder="1" applyAlignment="1" applyProtection="1">
      <alignment horizontal="left" vertical="top" wrapText="1"/>
    </xf>
    <xf numFmtId="49" fontId="5" fillId="2" borderId="2" xfId="0" applyNumberFormat="1" applyFont="1" applyFill="1" applyBorder="1" applyAlignment="1" applyProtection="1">
      <alignment horizontal="left" vertical="top" wrapText="1"/>
    </xf>
  </cellXfs>
  <cellStyles count="9">
    <cellStyle name="ЛокСмМТСН" xfId="5"/>
    <cellStyle name="Обычный" xfId="0" builtinId="0"/>
    <cellStyle name="Обычный 10" xfId="1"/>
    <cellStyle name="Обычный 2" xfId="2"/>
    <cellStyle name="Обычный 2 2" xfId="7"/>
    <cellStyle name="Обычный 3" xfId="6"/>
    <cellStyle name="Обычный 5" xfId="3"/>
    <cellStyle name="Финансовый 2" xfId="4"/>
    <cellStyle name="Финансовый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0"/>
  <sheetViews>
    <sheetView tabSelected="1" view="pageBreakPreview" zoomScale="70" zoomScaleNormal="100" zoomScaleSheetLayoutView="70" workbookViewId="0">
      <selection activeCell="E10" sqref="E10:E12"/>
    </sheetView>
  </sheetViews>
  <sheetFormatPr defaultColWidth="9.140625" defaultRowHeight="14.25" customHeight="1" outlineLevelCol="1" x14ac:dyDescent="0.2"/>
  <cols>
    <col min="1" max="1" width="6.7109375" style="1" customWidth="1"/>
    <col min="2" max="2" width="15.28515625" style="2" customWidth="1"/>
    <col min="3" max="3" width="7.5703125" style="1" customWidth="1"/>
    <col min="4" max="4" width="19" style="1" hidden="1" customWidth="1"/>
    <col min="5" max="5" width="61.140625" style="1" customWidth="1"/>
    <col min="6" max="6" width="13.7109375" style="2" customWidth="1"/>
    <col min="7" max="7" width="13.28515625" style="1" customWidth="1"/>
    <col min="8" max="8" width="14.28515625" style="14" hidden="1" customWidth="1" outlineLevel="1"/>
    <col min="9" max="9" width="18.140625" style="14" hidden="1" customWidth="1" outlineLevel="1"/>
    <col min="10" max="10" width="14.28515625" style="40" customWidth="1" collapsed="1"/>
    <col min="11" max="11" width="18.140625" style="40" customWidth="1"/>
    <col min="12" max="12" width="18.7109375" style="1" customWidth="1"/>
    <col min="13" max="13" width="21.7109375" style="1" customWidth="1"/>
    <col min="14" max="14" width="17.85546875" style="1" customWidth="1"/>
    <col min="15" max="16384" width="9.140625" style="1"/>
  </cols>
  <sheetData>
    <row r="1" spans="1:14" ht="14.25" customHeight="1" x14ac:dyDescent="0.2">
      <c r="J1" s="99" t="s">
        <v>1229</v>
      </c>
      <c r="K1" s="99"/>
    </row>
    <row r="2" spans="1:14" ht="14.25" customHeight="1" x14ac:dyDescent="0.2">
      <c r="J2" s="99" t="s">
        <v>1230</v>
      </c>
      <c r="K2" s="99"/>
    </row>
    <row r="3" spans="1:14" ht="14.25" customHeight="1" x14ac:dyDescent="0.2">
      <c r="J3" s="99" t="s">
        <v>1231</v>
      </c>
      <c r="K3" s="99"/>
    </row>
    <row r="4" spans="1:14" x14ac:dyDescent="0.2">
      <c r="J4" s="150"/>
      <c r="K4" s="150"/>
    </row>
    <row r="5" spans="1:14" customFormat="1" ht="22.5" customHeight="1" x14ac:dyDescent="0.3">
      <c r="A5" s="165" t="s">
        <v>1232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</row>
    <row r="6" spans="1:14" ht="19.5" customHeight="1" x14ac:dyDescent="0.3">
      <c r="A6" s="165" t="s">
        <v>1244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1:14" customFormat="1" ht="40.5" customHeight="1" x14ac:dyDescent="0.3">
      <c r="A7" s="165" t="s">
        <v>1245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1:14" customFormat="1" ht="18.75" x14ac:dyDescent="0.25">
      <c r="A8" s="166"/>
      <c r="B8" s="166"/>
      <c r="C8" s="166"/>
      <c r="D8" s="166"/>
      <c r="E8" s="166"/>
      <c r="F8" s="166"/>
      <c r="G8" s="166"/>
      <c r="H8" s="166"/>
      <c r="I8" s="166"/>
      <c r="J8" s="35"/>
      <c r="K8" s="35"/>
    </row>
    <row r="9" spans="1:14" ht="14.25" customHeight="1" x14ac:dyDescent="0.3">
      <c r="A9" s="10"/>
      <c r="B9" s="30"/>
      <c r="C9" s="10"/>
      <c r="D9" s="10"/>
      <c r="E9" s="10"/>
      <c r="F9" s="30"/>
      <c r="G9" s="10"/>
      <c r="H9" s="11"/>
      <c r="I9" s="11"/>
      <c r="J9" s="34"/>
      <c r="K9" s="34"/>
    </row>
    <row r="10" spans="1:14" customFormat="1" ht="15.75" customHeight="1" x14ac:dyDescent="0.25">
      <c r="A10" s="167" t="s">
        <v>0</v>
      </c>
      <c r="B10" s="167" t="s">
        <v>1</v>
      </c>
      <c r="C10" s="167"/>
      <c r="D10" s="167"/>
      <c r="E10" s="167" t="s">
        <v>2</v>
      </c>
      <c r="F10" s="167" t="s">
        <v>3</v>
      </c>
      <c r="G10" s="167" t="s">
        <v>4</v>
      </c>
      <c r="H10" s="168" t="s">
        <v>1122</v>
      </c>
      <c r="I10" s="169"/>
      <c r="J10" s="174" t="s">
        <v>5</v>
      </c>
      <c r="K10" s="174"/>
      <c r="L10" s="161" t="s">
        <v>1228</v>
      </c>
      <c r="M10" s="58" t="s">
        <v>1233</v>
      </c>
      <c r="N10" t="s">
        <v>1123</v>
      </c>
    </row>
    <row r="11" spans="1:14" customFormat="1" ht="15.75" customHeight="1" x14ac:dyDescent="0.25">
      <c r="A11" s="167"/>
      <c r="B11" s="167" t="s">
        <v>6</v>
      </c>
      <c r="C11" s="167" t="s">
        <v>7</v>
      </c>
      <c r="D11" s="167"/>
      <c r="E11" s="167"/>
      <c r="F11" s="167"/>
      <c r="G11" s="167"/>
      <c r="H11" s="170"/>
      <c r="I11" s="171"/>
      <c r="J11" s="175" t="s">
        <v>8</v>
      </c>
      <c r="K11" s="174" t="s">
        <v>9</v>
      </c>
      <c r="L11" s="161"/>
      <c r="M11">
        <v>1.0205</v>
      </c>
      <c r="N11" s="41">
        <v>1</v>
      </c>
    </row>
    <row r="12" spans="1:14" customFormat="1" ht="15.75" customHeight="1" x14ac:dyDescent="0.25">
      <c r="A12" s="167"/>
      <c r="B12" s="167"/>
      <c r="C12" s="100" t="s">
        <v>10</v>
      </c>
      <c r="D12" s="100" t="s">
        <v>1</v>
      </c>
      <c r="E12" s="167"/>
      <c r="F12" s="167"/>
      <c r="G12" s="167"/>
      <c r="H12" s="170"/>
      <c r="I12" s="171"/>
      <c r="J12" s="175"/>
      <c r="K12" s="174"/>
      <c r="L12" s="161"/>
    </row>
    <row r="13" spans="1:14" customFormat="1" ht="15.75" customHeight="1" x14ac:dyDescent="0.25">
      <c r="A13" s="101">
        <v>1</v>
      </c>
      <c r="B13" s="102">
        <v>2</v>
      </c>
      <c r="C13" s="101">
        <v>3</v>
      </c>
      <c r="D13" s="101">
        <v>4</v>
      </c>
      <c r="E13" s="101">
        <v>4</v>
      </c>
      <c r="F13" s="102">
        <v>5</v>
      </c>
      <c r="G13" s="101">
        <v>6</v>
      </c>
      <c r="H13" s="172"/>
      <c r="I13" s="173"/>
      <c r="J13" s="59">
        <v>7</v>
      </c>
      <c r="K13" s="59">
        <v>8</v>
      </c>
      <c r="L13" s="76">
        <v>9</v>
      </c>
    </row>
    <row r="14" spans="1:14" customFormat="1" ht="15.75" customHeight="1" x14ac:dyDescent="0.3">
      <c r="A14" s="154" t="s">
        <v>1224</v>
      </c>
      <c r="B14" s="155"/>
      <c r="C14" s="155"/>
      <c r="D14" s="155"/>
      <c r="E14" s="156"/>
      <c r="F14" s="67"/>
      <c r="G14" s="68"/>
      <c r="H14" s="69"/>
      <c r="I14" s="71">
        <f>I16+I152+I207+I269+I324+I352+I384+I415+I439</f>
        <v>19080538.749999996</v>
      </c>
      <c r="J14" s="68"/>
      <c r="K14" s="70">
        <f>K16+K152+K207+K269+K324+K352+K384+K415+K439</f>
        <v>19471689.790000003</v>
      </c>
      <c r="L14" s="104"/>
    </row>
    <row r="15" spans="1:14" customFormat="1" ht="15.75" customHeight="1" x14ac:dyDescent="0.3">
      <c r="A15" s="154" t="s">
        <v>1225</v>
      </c>
      <c r="B15" s="155"/>
      <c r="C15" s="155"/>
      <c r="D15" s="155"/>
      <c r="E15" s="156"/>
      <c r="F15" s="67"/>
      <c r="G15" s="68"/>
      <c r="H15" s="69"/>
      <c r="I15" s="71">
        <f>I153+I208+I270+I325+I353+I385+I416+I440</f>
        <v>2311548.7900000005</v>
      </c>
      <c r="J15" s="68"/>
      <c r="K15" s="70">
        <f>K153+K208+K270+K325+K353+K385+K416+K440</f>
        <v>2358935.54</v>
      </c>
      <c r="L15" s="104"/>
    </row>
    <row r="16" spans="1:14" s="112" customFormat="1" ht="18.75" x14ac:dyDescent="0.3">
      <c r="A16" s="162" t="s">
        <v>1124</v>
      </c>
      <c r="B16" s="163"/>
      <c r="C16" s="163"/>
      <c r="D16" s="163"/>
      <c r="E16" s="164"/>
      <c r="F16" s="105"/>
      <c r="G16" s="106"/>
      <c r="H16" s="106"/>
      <c r="I16" s="107">
        <f>SUM(I18:I151)</f>
        <v>13157636.579999998</v>
      </c>
      <c r="J16" s="108"/>
      <c r="K16" s="109">
        <f>SUM(K18:K151)</f>
        <v>13427367.600000001</v>
      </c>
      <c r="L16" s="110"/>
      <c r="M16" s="111"/>
    </row>
    <row r="17" spans="1:12" customFormat="1" ht="15.75" x14ac:dyDescent="0.25">
      <c r="A17" s="6" t="s">
        <v>11</v>
      </c>
      <c r="B17" s="157" t="s">
        <v>12</v>
      </c>
      <c r="C17" s="157"/>
      <c r="D17" s="157"/>
      <c r="E17" s="7" t="s">
        <v>13</v>
      </c>
      <c r="F17" s="8"/>
      <c r="G17" s="9"/>
      <c r="H17" s="12"/>
      <c r="I17" s="12"/>
      <c r="J17" s="36"/>
      <c r="K17" s="36"/>
      <c r="L17" s="72"/>
    </row>
    <row r="18" spans="1:12" customFormat="1" ht="15.75" x14ac:dyDescent="0.25">
      <c r="A18" s="15" t="s">
        <v>14</v>
      </c>
      <c r="B18" s="31" t="s">
        <v>15</v>
      </c>
      <c r="C18" s="16" t="s">
        <v>11</v>
      </c>
      <c r="D18" s="16" t="s">
        <v>16</v>
      </c>
      <c r="E18" s="17" t="s">
        <v>17</v>
      </c>
      <c r="F18" s="45" t="s">
        <v>18</v>
      </c>
      <c r="G18" s="18">
        <v>8.64</v>
      </c>
      <c r="H18" s="19">
        <f>ROUND(I18/G18,2)</f>
        <v>54876.74</v>
      </c>
      <c r="I18" s="20">
        <v>474135.06</v>
      </c>
      <c r="J18" s="37">
        <f>ROUND(H18*M$11*N$11,2)</f>
        <v>56001.71</v>
      </c>
      <c r="K18" s="38">
        <f t="shared" ref="K18" si="0">ROUND(J18*G18,2)</f>
        <v>483854.77</v>
      </c>
      <c r="L18" s="72"/>
    </row>
    <row r="19" spans="1:12" customFormat="1" ht="15.75" x14ac:dyDescent="0.25">
      <c r="A19" s="15" t="s">
        <v>19</v>
      </c>
      <c r="B19" s="31" t="s">
        <v>15</v>
      </c>
      <c r="C19" s="16" t="s">
        <v>20</v>
      </c>
      <c r="D19" s="16" t="s">
        <v>21</v>
      </c>
      <c r="E19" s="17" t="s">
        <v>22</v>
      </c>
      <c r="F19" s="45" t="s">
        <v>18</v>
      </c>
      <c r="G19" s="18">
        <v>1.33</v>
      </c>
      <c r="H19" s="19">
        <f t="shared" ref="H19:H81" si="1">ROUND(I19/G19,2)</f>
        <v>37734.559999999998</v>
      </c>
      <c r="I19" s="20">
        <v>50186.96</v>
      </c>
      <c r="J19" s="37">
        <f t="shared" ref="J19:J81" si="2">ROUND(H19*M$11*N$11,2)</f>
        <v>38508.120000000003</v>
      </c>
      <c r="K19" s="38">
        <f t="shared" ref="K19:K81" si="3">ROUND(J19*G19,2)</f>
        <v>51215.8</v>
      </c>
      <c r="L19" s="72"/>
    </row>
    <row r="20" spans="1:12" customFormat="1" ht="15.75" x14ac:dyDescent="0.25">
      <c r="A20" s="15" t="s">
        <v>23</v>
      </c>
      <c r="B20" s="31" t="s">
        <v>15</v>
      </c>
      <c r="C20" s="16" t="s">
        <v>24</v>
      </c>
      <c r="D20" s="16" t="s">
        <v>25</v>
      </c>
      <c r="E20" s="17" t="s">
        <v>26</v>
      </c>
      <c r="F20" s="45" t="s">
        <v>27</v>
      </c>
      <c r="G20" s="21">
        <v>2.0838999999999999</v>
      </c>
      <c r="H20" s="19">
        <f t="shared" si="1"/>
        <v>23512.6</v>
      </c>
      <c r="I20" s="20">
        <v>48997.9</v>
      </c>
      <c r="J20" s="37">
        <f t="shared" si="2"/>
        <v>23994.61</v>
      </c>
      <c r="K20" s="38">
        <f t="shared" si="3"/>
        <v>50002.37</v>
      </c>
      <c r="L20" s="72"/>
    </row>
    <row r="21" spans="1:12" customFormat="1" ht="15.75" x14ac:dyDescent="0.25">
      <c r="A21" s="15" t="s">
        <v>28</v>
      </c>
      <c r="B21" s="31" t="s">
        <v>15</v>
      </c>
      <c r="C21" s="16" t="s">
        <v>29</v>
      </c>
      <c r="D21" s="16" t="s">
        <v>30</v>
      </c>
      <c r="E21" s="17" t="s">
        <v>31</v>
      </c>
      <c r="F21" s="45" t="s">
        <v>27</v>
      </c>
      <c r="G21" s="21">
        <v>0.41049999999999998</v>
      </c>
      <c r="H21" s="19">
        <f t="shared" si="1"/>
        <v>229855.08</v>
      </c>
      <c r="I21" s="20">
        <v>94355.51</v>
      </c>
      <c r="J21" s="37">
        <f t="shared" si="2"/>
        <v>234567.11</v>
      </c>
      <c r="K21" s="38">
        <f t="shared" si="3"/>
        <v>96289.8</v>
      </c>
      <c r="L21" s="72"/>
    </row>
    <row r="22" spans="1:12" customFormat="1" ht="15.75" x14ac:dyDescent="0.25">
      <c r="A22" s="15" t="s">
        <v>32</v>
      </c>
      <c r="B22" s="31" t="s">
        <v>15</v>
      </c>
      <c r="C22" s="16" t="s">
        <v>33</v>
      </c>
      <c r="D22" s="16" t="s">
        <v>34</v>
      </c>
      <c r="E22" s="17" t="s">
        <v>35</v>
      </c>
      <c r="F22" s="45" t="s">
        <v>18</v>
      </c>
      <c r="G22" s="18">
        <v>0.86</v>
      </c>
      <c r="H22" s="19">
        <f t="shared" si="1"/>
        <v>46013.3</v>
      </c>
      <c r="I22" s="20">
        <v>39571.440000000002</v>
      </c>
      <c r="J22" s="37">
        <f t="shared" si="2"/>
        <v>46956.57</v>
      </c>
      <c r="K22" s="38">
        <f t="shared" si="3"/>
        <v>40382.65</v>
      </c>
      <c r="L22" s="72"/>
    </row>
    <row r="23" spans="1:12" customFormat="1" ht="15.75" x14ac:dyDescent="0.25">
      <c r="A23" s="15" t="s">
        <v>36</v>
      </c>
      <c r="B23" s="31" t="s">
        <v>15</v>
      </c>
      <c r="C23" s="16" t="s">
        <v>37</v>
      </c>
      <c r="D23" s="16" t="s">
        <v>38</v>
      </c>
      <c r="E23" s="17" t="s">
        <v>39</v>
      </c>
      <c r="F23" s="45" t="s">
        <v>27</v>
      </c>
      <c r="G23" s="21">
        <v>4.1677999999999997</v>
      </c>
      <c r="H23" s="19">
        <f t="shared" si="1"/>
        <v>78533.990000000005</v>
      </c>
      <c r="I23" s="20">
        <v>327313.95</v>
      </c>
      <c r="J23" s="37">
        <f t="shared" si="2"/>
        <v>80143.94</v>
      </c>
      <c r="K23" s="38">
        <f t="shared" si="3"/>
        <v>334023.90999999997</v>
      </c>
      <c r="L23" s="72"/>
    </row>
    <row r="24" spans="1:12" customFormat="1" ht="31.5" x14ac:dyDescent="0.25">
      <c r="A24" s="15" t="s">
        <v>40</v>
      </c>
      <c r="B24" s="31" t="s">
        <v>15</v>
      </c>
      <c r="C24" s="16" t="s">
        <v>41</v>
      </c>
      <c r="D24" s="16" t="s">
        <v>42</v>
      </c>
      <c r="E24" s="17" t="s">
        <v>43</v>
      </c>
      <c r="F24" s="45" t="s">
        <v>27</v>
      </c>
      <c r="G24" s="21">
        <v>4.1677999999999997</v>
      </c>
      <c r="H24" s="19">
        <f t="shared" si="1"/>
        <v>155505.94</v>
      </c>
      <c r="I24" s="20">
        <v>648117.65</v>
      </c>
      <c r="J24" s="37">
        <f t="shared" si="2"/>
        <v>158693.81</v>
      </c>
      <c r="K24" s="38">
        <f t="shared" si="3"/>
        <v>661404.06000000006</v>
      </c>
      <c r="L24" s="72"/>
    </row>
    <row r="25" spans="1:12" customFormat="1" ht="31.5" x14ac:dyDescent="0.25">
      <c r="A25" s="15" t="s">
        <v>44</v>
      </c>
      <c r="B25" s="31" t="s">
        <v>15</v>
      </c>
      <c r="C25" s="16" t="s">
        <v>45</v>
      </c>
      <c r="D25" s="16" t="s">
        <v>46</v>
      </c>
      <c r="E25" s="17" t="s">
        <v>47</v>
      </c>
      <c r="F25" s="45" t="s">
        <v>27</v>
      </c>
      <c r="G25" s="21">
        <v>0.76249999999999996</v>
      </c>
      <c r="H25" s="19">
        <f t="shared" si="1"/>
        <v>167790.86</v>
      </c>
      <c r="I25" s="20">
        <v>127940.53</v>
      </c>
      <c r="J25" s="37">
        <f t="shared" si="2"/>
        <v>171230.57</v>
      </c>
      <c r="K25" s="38">
        <f t="shared" si="3"/>
        <v>130563.31</v>
      </c>
      <c r="L25" s="72"/>
    </row>
    <row r="26" spans="1:12" customFormat="1" ht="31.5" x14ac:dyDescent="0.25">
      <c r="A26" s="15" t="s">
        <v>48</v>
      </c>
      <c r="B26" s="31" t="s">
        <v>15</v>
      </c>
      <c r="C26" s="16" t="s">
        <v>49</v>
      </c>
      <c r="D26" s="16" t="s">
        <v>50</v>
      </c>
      <c r="E26" s="17" t="s">
        <v>51</v>
      </c>
      <c r="F26" s="45" t="s">
        <v>52</v>
      </c>
      <c r="G26" s="22">
        <v>1.587</v>
      </c>
      <c r="H26" s="19">
        <f t="shared" si="1"/>
        <v>29375.66</v>
      </c>
      <c r="I26" s="20">
        <v>46619.18</v>
      </c>
      <c r="J26" s="37">
        <f t="shared" si="2"/>
        <v>29977.86</v>
      </c>
      <c r="K26" s="38">
        <f t="shared" si="3"/>
        <v>47574.86</v>
      </c>
      <c r="L26" s="72"/>
    </row>
    <row r="27" spans="1:12" customFormat="1" ht="15.75" x14ac:dyDescent="0.25">
      <c r="A27" s="15" t="s">
        <v>53</v>
      </c>
      <c r="B27" s="31" t="s">
        <v>15</v>
      </c>
      <c r="C27" s="16" t="s">
        <v>54</v>
      </c>
      <c r="D27" s="16" t="s">
        <v>55</v>
      </c>
      <c r="E27" s="17" t="s">
        <v>56</v>
      </c>
      <c r="F27" s="45" t="s">
        <v>57</v>
      </c>
      <c r="G27" s="22">
        <v>0.82099999999999995</v>
      </c>
      <c r="H27" s="19">
        <f t="shared" si="1"/>
        <v>26247.13</v>
      </c>
      <c r="I27" s="20">
        <v>21548.89</v>
      </c>
      <c r="J27" s="37">
        <f t="shared" si="2"/>
        <v>26785.200000000001</v>
      </c>
      <c r="K27" s="38">
        <f t="shared" si="3"/>
        <v>21990.65</v>
      </c>
      <c r="L27" s="72"/>
    </row>
    <row r="28" spans="1:12" customFormat="1" ht="15" customHeight="1" x14ac:dyDescent="0.25">
      <c r="A28" s="23"/>
      <c r="B28" s="32"/>
      <c r="C28" s="158" t="s">
        <v>58</v>
      </c>
      <c r="D28" s="159"/>
      <c r="E28" s="160"/>
      <c r="F28" s="46"/>
      <c r="G28" s="24"/>
      <c r="H28" s="19"/>
      <c r="I28" s="25"/>
      <c r="J28" s="37"/>
      <c r="K28" s="38"/>
      <c r="L28" s="72"/>
    </row>
    <row r="29" spans="1:12" customFormat="1" ht="15.75" x14ac:dyDescent="0.25">
      <c r="A29" s="15" t="s">
        <v>59</v>
      </c>
      <c r="B29" s="31" t="s">
        <v>15</v>
      </c>
      <c r="C29" s="16" t="s">
        <v>60</v>
      </c>
      <c r="D29" s="16" t="s">
        <v>61</v>
      </c>
      <c r="E29" s="17" t="s">
        <v>62</v>
      </c>
      <c r="F29" s="45" t="s">
        <v>57</v>
      </c>
      <c r="G29" s="18">
        <v>0.83</v>
      </c>
      <c r="H29" s="19">
        <f t="shared" si="1"/>
        <v>77567.22</v>
      </c>
      <c r="I29" s="20">
        <v>64380.79</v>
      </c>
      <c r="J29" s="37">
        <f t="shared" si="2"/>
        <v>79157.350000000006</v>
      </c>
      <c r="K29" s="38">
        <f t="shared" si="3"/>
        <v>65700.600000000006</v>
      </c>
      <c r="L29" s="72"/>
    </row>
    <row r="30" spans="1:12" customFormat="1" ht="15.75" x14ac:dyDescent="0.25">
      <c r="A30" s="15" t="s">
        <v>63</v>
      </c>
      <c r="B30" s="31" t="s">
        <v>15</v>
      </c>
      <c r="C30" s="16" t="s">
        <v>64</v>
      </c>
      <c r="D30" s="16" t="s">
        <v>65</v>
      </c>
      <c r="E30" s="17" t="s">
        <v>66</v>
      </c>
      <c r="F30" s="45" t="s">
        <v>67</v>
      </c>
      <c r="G30" s="26">
        <v>9</v>
      </c>
      <c r="H30" s="19">
        <f t="shared" si="1"/>
        <v>1057.05</v>
      </c>
      <c r="I30" s="20">
        <v>9513.49</v>
      </c>
      <c r="J30" s="37">
        <f t="shared" si="2"/>
        <v>1078.72</v>
      </c>
      <c r="K30" s="38">
        <f t="shared" si="3"/>
        <v>9708.48</v>
      </c>
      <c r="L30" s="72"/>
    </row>
    <row r="31" spans="1:12" customFormat="1" ht="31.5" x14ac:dyDescent="0.25">
      <c r="A31" s="15" t="s">
        <v>68</v>
      </c>
      <c r="B31" s="31" t="s">
        <v>15</v>
      </c>
      <c r="C31" s="16" t="s">
        <v>69</v>
      </c>
      <c r="D31" s="16" t="s">
        <v>70</v>
      </c>
      <c r="E31" s="17" t="s">
        <v>71</v>
      </c>
      <c r="F31" s="45" t="s">
        <v>72</v>
      </c>
      <c r="G31" s="27">
        <v>67.5</v>
      </c>
      <c r="H31" s="19">
        <f t="shared" si="1"/>
        <v>1040.1500000000001</v>
      </c>
      <c r="I31" s="20">
        <v>70210.3</v>
      </c>
      <c r="J31" s="37">
        <f t="shared" si="2"/>
        <v>1061.47</v>
      </c>
      <c r="K31" s="38">
        <f t="shared" si="3"/>
        <v>71649.23</v>
      </c>
      <c r="L31" s="72"/>
    </row>
    <row r="32" spans="1:12" customFormat="1" ht="15.75" x14ac:dyDescent="0.25">
      <c r="A32" s="15" t="s">
        <v>73</v>
      </c>
      <c r="B32" s="31" t="s">
        <v>15</v>
      </c>
      <c r="C32" s="16" t="s">
        <v>74</v>
      </c>
      <c r="D32" s="16" t="s">
        <v>75</v>
      </c>
      <c r="E32" s="17" t="s">
        <v>76</v>
      </c>
      <c r="F32" s="45" t="s">
        <v>67</v>
      </c>
      <c r="G32" s="26">
        <v>9</v>
      </c>
      <c r="H32" s="19">
        <f t="shared" si="1"/>
        <v>457.21</v>
      </c>
      <c r="I32" s="20">
        <v>4114.92</v>
      </c>
      <c r="J32" s="37">
        <f t="shared" si="2"/>
        <v>466.58</v>
      </c>
      <c r="K32" s="38">
        <f t="shared" si="3"/>
        <v>4199.22</v>
      </c>
      <c r="L32" s="72"/>
    </row>
    <row r="33" spans="1:12" customFormat="1" ht="15.75" hidden="1" x14ac:dyDescent="0.25">
      <c r="A33" s="6"/>
      <c r="B33" s="157"/>
      <c r="C33" s="157"/>
      <c r="D33" s="157"/>
      <c r="E33" s="7"/>
      <c r="F33" s="8"/>
      <c r="G33" s="9"/>
      <c r="H33" s="19"/>
      <c r="I33" s="12"/>
      <c r="J33" s="37"/>
      <c r="K33" s="38"/>
      <c r="L33" s="72"/>
    </row>
    <row r="34" spans="1:12" customFormat="1" ht="15.75" hidden="1" x14ac:dyDescent="0.25">
      <c r="A34" s="15"/>
      <c r="B34" s="31"/>
      <c r="C34" s="16"/>
      <c r="D34" s="16"/>
      <c r="E34" s="17"/>
      <c r="F34" s="45"/>
      <c r="G34" s="21"/>
      <c r="H34" s="19"/>
      <c r="I34" s="20"/>
      <c r="J34" s="37"/>
      <c r="K34" s="38"/>
      <c r="L34" s="72"/>
    </row>
    <row r="35" spans="1:12" customFormat="1" ht="15.75" hidden="1" x14ac:dyDescent="0.25">
      <c r="A35" s="15"/>
      <c r="B35" s="31"/>
      <c r="C35" s="16"/>
      <c r="D35" s="16"/>
      <c r="E35" s="17"/>
      <c r="F35" s="45"/>
      <c r="G35" s="21"/>
      <c r="H35" s="19"/>
      <c r="I35" s="20"/>
      <c r="J35" s="37"/>
      <c r="K35" s="38"/>
      <c r="L35" s="72"/>
    </row>
    <row r="36" spans="1:12" customFormat="1" ht="15.75" hidden="1" x14ac:dyDescent="0.25">
      <c r="A36" s="15"/>
      <c r="B36" s="31"/>
      <c r="C36" s="16"/>
      <c r="D36" s="16"/>
      <c r="E36" s="17"/>
      <c r="F36" s="45"/>
      <c r="G36" s="21"/>
      <c r="H36" s="19"/>
      <c r="I36" s="20"/>
      <c r="J36" s="37"/>
      <c r="K36" s="38"/>
      <c r="L36" s="72"/>
    </row>
    <row r="37" spans="1:12" customFormat="1" ht="15.75" hidden="1" x14ac:dyDescent="0.25">
      <c r="A37" s="15"/>
      <c r="B37" s="31"/>
      <c r="C37" s="16"/>
      <c r="D37" s="16"/>
      <c r="E37" s="17"/>
      <c r="F37" s="45"/>
      <c r="G37" s="21"/>
      <c r="H37" s="19"/>
      <c r="I37" s="20"/>
      <c r="J37" s="37"/>
      <c r="K37" s="38"/>
      <c r="L37" s="72"/>
    </row>
    <row r="38" spans="1:12" customFormat="1" ht="15.75" x14ac:dyDescent="0.25">
      <c r="A38" s="6" t="s">
        <v>24</v>
      </c>
      <c r="B38" s="157" t="s">
        <v>81</v>
      </c>
      <c r="C38" s="157"/>
      <c r="D38" s="157"/>
      <c r="E38" s="7" t="s">
        <v>82</v>
      </c>
      <c r="F38" s="8"/>
      <c r="G38" s="9"/>
      <c r="H38" s="19"/>
      <c r="I38" s="12"/>
      <c r="J38" s="37"/>
      <c r="K38" s="38"/>
      <c r="L38" s="72"/>
    </row>
    <row r="39" spans="1:12" customFormat="1" ht="15" customHeight="1" x14ac:dyDescent="0.25">
      <c r="A39" s="23"/>
      <c r="B39" s="32"/>
      <c r="C39" s="158" t="s">
        <v>83</v>
      </c>
      <c r="D39" s="159"/>
      <c r="E39" s="160"/>
      <c r="F39" s="46"/>
      <c r="G39" s="24"/>
      <c r="H39" s="19"/>
      <c r="I39" s="25"/>
      <c r="J39" s="37"/>
      <c r="K39" s="38"/>
      <c r="L39" s="72"/>
    </row>
    <row r="40" spans="1:12" customFormat="1" ht="63" x14ac:dyDescent="0.25">
      <c r="A40" s="15" t="s">
        <v>84</v>
      </c>
      <c r="B40" s="31" t="s">
        <v>15</v>
      </c>
      <c r="C40" s="16" t="s">
        <v>85</v>
      </c>
      <c r="D40" s="16" t="s">
        <v>86</v>
      </c>
      <c r="E40" s="17" t="s">
        <v>87</v>
      </c>
      <c r="F40" s="45" t="s">
        <v>27</v>
      </c>
      <c r="G40" s="21">
        <v>0.46079999999999999</v>
      </c>
      <c r="H40" s="19">
        <f t="shared" si="1"/>
        <v>466897.42</v>
      </c>
      <c r="I40" s="20">
        <v>215146.33</v>
      </c>
      <c r="J40" s="37">
        <f t="shared" si="2"/>
        <v>476468.82</v>
      </c>
      <c r="K40" s="38">
        <f t="shared" si="3"/>
        <v>219556.83</v>
      </c>
      <c r="L40" s="72"/>
    </row>
    <row r="41" spans="1:12" customFormat="1" ht="15" customHeight="1" x14ac:dyDescent="0.25">
      <c r="A41" s="23"/>
      <c r="B41" s="32"/>
      <c r="C41" s="158" t="s">
        <v>88</v>
      </c>
      <c r="D41" s="159"/>
      <c r="E41" s="160"/>
      <c r="F41" s="46"/>
      <c r="G41" s="24"/>
      <c r="H41" s="19"/>
      <c r="I41" s="25"/>
      <c r="J41" s="37"/>
      <c r="K41" s="38"/>
      <c r="L41" s="72"/>
    </row>
    <row r="42" spans="1:12" customFormat="1" ht="63" x14ac:dyDescent="0.25">
      <c r="A42" s="15" t="s">
        <v>89</v>
      </c>
      <c r="B42" s="31" t="s">
        <v>15</v>
      </c>
      <c r="C42" s="16" t="s">
        <v>90</v>
      </c>
      <c r="D42" s="16" t="s">
        <v>91</v>
      </c>
      <c r="E42" s="17" t="s">
        <v>92</v>
      </c>
      <c r="F42" s="45" t="s">
        <v>27</v>
      </c>
      <c r="G42" s="21">
        <v>8.5900000000000004E-2</v>
      </c>
      <c r="H42" s="19">
        <f t="shared" si="1"/>
        <v>118278.7</v>
      </c>
      <c r="I42" s="20">
        <v>10160.14</v>
      </c>
      <c r="J42" s="37">
        <f t="shared" si="2"/>
        <v>120703.41</v>
      </c>
      <c r="K42" s="38">
        <f t="shared" si="3"/>
        <v>10368.42</v>
      </c>
      <c r="L42" s="72"/>
    </row>
    <row r="43" spans="1:12" customFormat="1" ht="15.75" x14ac:dyDescent="0.25">
      <c r="A43" s="15" t="s">
        <v>93</v>
      </c>
      <c r="B43" s="31" t="s">
        <v>15</v>
      </c>
      <c r="C43" s="16" t="s">
        <v>94</v>
      </c>
      <c r="D43" s="16" t="s">
        <v>95</v>
      </c>
      <c r="E43" s="17" t="s">
        <v>96</v>
      </c>
      <c r="F43" s="45" t="s">
        <v>18</v>
      </c>
      <c r="G43" s="27">
        <v>3.5</v>
      </c>
      <c r="H43" s="19">
        <f t="shared" si="1"/>
        <v>5756.71</v>
      </c>
      <c r="I43" s="20">
        <v>20148.48</v>
      </c>
      <c r="J43" s="37">
        <f t="shared" si="2"/>
        <v>5874.72</v>
      </c>
      <c r="K43" s="38">
        <f t="shared" si="3"/>
        <v>20561.52</v>
      </c>
      <c r="L43" s="72"/>
    </row>
    <row r="44" spans="1:12" customFormat="1" ht="15" customHeight="1" x14ac:dyDescent="0.25">
      <c r="A44" s="23"/>
      <c r="B44" s="32"/>
      <c r="C44" s="158" t="s">
        <v>97</v>
      </c>
      <c r="D44" s="159"/>
      <c r="E44" s="160"/>
      <c r="F44" s="46"/>
      <c r="G44" s="24"/>
      <c r="H44" s="19"/>
      <c r="I44" s="25"/>
      <c r="J44" s="37"/>
      <c r="K44" s="38"/>
      <c r="L44" s="72"/>
    </row>
    <row r="45" spans="1:12" customFormat="1" ht="47.25" x14ac:dyDescent="0.25">
      <c r="A45" s="15" t="s">
        <v>98</v>
      </c>
      <c r="B45" s="31" t="s">
        <v>15</v>
      </c>
      <c r="C45" s="16" t="s">
        <v>99</v>
      </c>
      <c r="D45" s="16" t="s">
        <v>100</v>
      </c>
      <c r="E45" s="17" t="s">
        <v>101</v>
      </c>
      <c r="F45" s="45" t="s">
        <v>18</v>
      </c>
      <c r="G45" s="18">
        <v>0.99</v>
      </c>
      <c r="H45" s="19">
        <f t="shared" si="1"/>
        <v>24519.63</v>
      </c>
      <c r="I45" s="20">
        <v>24274.43</v>
      </c>
      <c r="J45" s="37">
        <f t="shared" si="2"/>
        <v>25022.28</v>
      </c>
      <c r="K45" s="38">
        <f t="shared" si="3"/>
        <v>24772.06</v>
      </c>
      <c r="L45" s="72"/>
    </row>
    <row r="46" spans="1:12" customFormat="1" ht="15" customHeight="1" x14ac:dyDescent="0.25">
      <c r="A46" s="23"/>
      <c r="B46" s="32"/>
      <c r="C46" s="158" t="s">
        <v>102</v>
      </c>
      <c r="D46" s="159"/>
      <c r="E46" s="160"/>
      <c r="F46" s="46"/>
      <c r="G46" s="24"/>
      <c r="H46" s="19"/>
      <c r="I46" s="25"/>
      <c r="J46" s="37">
        <f t="shared" si="2"/>
        <v>0</v>
      </c>
      <c r="K46" s="38">
        <f t="shared" si="3"/>
        <v>0</v>
      </c>
      <c r="L46" s="72"/>
    </row>
    <row r="47" spans="1:12" customFormat="1" ht="15.75" x14ac:dyDescent="0.25">
      <c r="A47" s="15" t="s">
        <v>103</v>
      </c>
      <c r="B47" s="31" t="s">
        <v>15</v>
      </c>
      <c r="C47" s="16" t="s">
        <v>104</v>
      </c>
      <c r="D47" s="16" t="s">
        <v>105</v>
      </c>
      <c r="E47" s="17" t="s">
        <v>106</v>
      </c>
      <c r="F47" s="45" t="s">
        <v>18</v>
      </c>
      <c r="G47" s="18">
        <v>4.47</v>
      </c>
      <c r="H47" s="19">
        <f t="shared" si="1"/>
        <v>28539.11</v>
      </c>
      <c r="I47" s="20">
        <v>127569.8</v>
      </c>
      <c r="J47" s="37">
        <f t="shared" si="2"/>
        <v>29124.16</v>
      </c>
      <c r="K47" s="38">
        <f t="shared" si="3"/>
        <v>130185</v>
      </c>
      <c r="L47" s="72"/>
    </row>
    <row r="48" spans="1:12" customFormat="1" ht="15.75" x14ac:dyDescent="0.25">
      <c r="A48" s="15" t="s">
        <v>107</v>
      </c>
      <c r="B48" s="31" t="s">
        <v>15</v>
      </c>
      <c r="C48" s="16" t="s">
        <v>108</v>
      </c>
      <c r="D48" s="16" t="s">
        <v>109</v>
      </c>
      <c r="E48" s="17" t="s">
        <v>110</v>
      </c>
      <c r="F48" s="45" t="s">
        <v>18</v>
      </c>
      <c r="G48" s="18">
        <v>0.19</v>
      </c>
      <c r="H48" s="19">
        <f t="shared" si="1"/>
        <v>14482.11</v>
      </c>
      <c r="I48" s="20">
        <v>2751.6</v>
      </c>
      <c r="J48" s="37">
        <f t="shared" si="2"/>
        <v>14778.99</v>
      </c>
      <c r="K48" s="38">
        <f t="shared" si="3"/>
        <v>2808.01</v>
      </c>
      <c r="L48" s="72"/>
    </row>
    <row r="49" spans="1:12" customFormat="1" ht="15.75" x14ac:dyDescent="0.25">
      <c r="A49" s="6" t="s">
        <v>29</v>
      </c>
      <c r="B49" s="157" t="s">
        <v>111</v>
      </c>
      <c r="C49" s="157"/>
      <c r="D49" s="157"/>
      <c r="E49" s="7" t="s">
        <v>112</v>
      </c>
      <c r="F49" s="8"/>
      <c r="G49" s="9"/>
      <c r="H49" s="19"/>
      <c r="I49" s="12"/>
      <c r="J49" s="37"/>
      <c r="K49" s="38"/>
      <c r="L49" s="72"/>
    </row>
    <row r="50" spans="1:12" customFormat="1" ht="63" x14ac:dyDescent="0.25">
      <c r="A50" s="15" t="s">
        <v>113</v>
      </c>
      <c r="B50" s="31" t="s">
        <v>15</v>
      </c>
      <c r="C50" s="16" t="s">
        <v>114</v>
      </c>
      <c r="D50" s="16" t="s">
        <v>115</v>
      </c>
      <c r="E50" s="17" t="s">
        <v>116</v>
      </c>
      <c r="F50" s="45" t="s">
        <v>27</v>
      </c>
      <c r="G50" s="22">
        <v>0.216</v>
      </c>
      <c r="H50" s="19">
        <f t="shared" si="1"/>
        <v>242178.75</v>
      </c>
      <c r="I50" s="20">
        <v>52310.61</v>
      </c>
      <c r="J50" s="37">
        <f t="shared" si="2"/>
        <v>247143.41</v>
      </c>
      <c r="K50" s="38">
        <f t="shared" si="3"/>
        <v>53382.98</v>
      </c>
      <c r="L50" s="72"/>
    </row>
    <row r="51" spans="1:12" customFormat="1" ht="47.25" x14ac:dyDescent="0.25">
      <c r="A51" s="15" t="s">
        <v>117</v>
      </c>
      <c r="B51" s="31" t="s">
        <v>15</v>
      </c>
      <c r="C51" s="16" t="s">
        <v>118</v>
      </c>
      <c r="D51" s="16" t="s">
        <v>119</v>
      </c>
      <c r="E51" s="17" t="s">
        <v>120</v>
      </c>
      <c r="F51" s="45" t="s">
        <v>67</v>
      </c>
      <c r="G51" s="26">
        <v>8</v>
      </c>
      <c r="H51" s="19">
        <f t="shared" si="1"/>
        <v>25514.17</v>
      </c>
      <c r="I51" s="20">
        <v>204113.36</v>
      </c>
      <c r="J51" s="37">
        <f t="shared" si="2"/>
        <v>26037.21</v>
      </c>
      <c r="K51" s="38">
        <f t="shared" si="3"/>
        <v>208297.68</v>
      </c>
      <c r="L51" s="72"/>
    </row>
    <row r="52" spans="1:12" customFormat="1" ht="63" x14ac:dyDescent="0.25">
      <c r="A52" s="15" t="s">
        <v>121</v>
      </c>
      <c r="B52" s="31" t="s">
        <v>15</v>
      </c>
      <c r="C52" s="16" t="s">
        <v>122</v>
      </c>
      <c r="D52" s="16" t="s">
        <v>123</v>
      </c>
      <c r="E52" s="17" t="s">
        <v>124</v>
      </c>
      <c r="F52" s="45" t="s">
        <v>27</v>
      </c>
      <c r="G52" s="22">
        <v>0.28100000000000003</v>
      </c>
      <c r="H52" s="19">
        <f t="shared" si="1"/>
        <v>360263.1</v>
      </c>
      <c r="I52" s="20">
        <v>101233.93</v>
      </c>
      <c r="J52" s="37">
        <f t="shared" si="2"/>
        <v>367648.49</v>
      </c>
      <c r="K52" s="38">
        <f t="shared" si="3"/>
        <v>103309.23</v>
      </c>
      <c r="L52" s="72"/>
    </row>
    <row r="53" spans="1:12" customFormat="1" ht="47.25" x14ac:dyDescent="0.25">
      <c r="A53" s="15" t="s">
        <v>125</v>
      </c>
      <c r="B53" s="31" t="s">
        <v>15</v>
      </c>
      <c r="C53" s="16" t="s">
        <v>126</v>
      </c>
      <c r="D53" s="16" t="s">
        <v>127</v>
      </c>
      <c r="E53" s="17" t="s">
        <v>128</v>
      </c>
      <c r="F53" s="45" t="s">
        <v>67</v>
      </c>
      <c r="G53" s="26">
        <v>2</v>
      </c>
      <c r="H53" s="19">
        <f t="shared" si="1"/>
        <v>17646.78</v>
      </c>
      <c r="I53" s="20">
        <v>35293.56</v>
      </c>
      <c r="J53" s="37">
        <f t="shared" si="2"/>
        <v>18008.54</v>
      </c>
      <c r="K53" s="38">
        <f t="shared" si="3"/>
        <v>36017.08</v>
      </c>
      <c r="L53" s="72"/>
    </row>
    <row r="54" spans="1:12" customFormat="1" ht="47.25" x14ac:dyDescent="0.25">
      <c r="A54" s="15" t="s">
        <v>129</v>
      </c>
      <c r="B54" s="31" t="s">
        <v>15</v>
      </c>
      <c r="C54" s="16" t="s">
        <v>130</v>
      </c>
      <c r="D54" s="16" t="s">
        <v>131</v>
      </c>
      <c r="E54" s="17" t="s">
        <v>132</v>
      </c>
      <c r="F54" s="45" t="s">
        <v>67</v>
      </c>
      <c r="G54" s="26">
        <v>18</v>
      </c>
      <c r="H54" s="19">
        <f t="shared" si="1"/>
        <v>16471.400000000001</v>
      </c>
      <c r="I54" s="20">
        <v>296485.2</v>
      </c>
      <c r="J54" s="37">
        <f t="shared" si="2"/>
        <v>16809.060000000001</v>
      </c>
      <c r="K54" s="38">
        <f t="shared" si="3"/>
        <v>302563.08</v>
      </c>
      <c r="L54" s="72"/>
    </row>
    <row r="55" spans="1:12" customFormat="1" ht="31.5" x14ac:dyDescent="0.25">
      <c r="A55" s="15" t="s">
        <v>133</v>
      </c>
      <c r="B55" s="31" t="s">
        <v>15</v>
      </c>
      <c r="C55" s="16" t="s">
        <v>134</v>
      </c>
      <c r="D55" s="16" t="s">
        <v>135</v>
      </c>
      <c r="E55" s="17" t="s">
        <v>136</v>
      </c>
      <c r="F55" s="45" t="s">
        <v>57</v>
      </c>
      <c r="G55" s="22">
        <v>0.152</v>
      </c>
      <c r="H55" s="19">
        <f t="shared" si="1"/>
        <v>39813.360000000001</v>
      </c>
      <c r="I55" s="20">
        <v>6051.63</v>
      </c>
      <c r="J55" s="37">
        <f t="shared" si="2"/>
        <v>40629.53</v>
      </c>
      <c r="K55" s="38">
        <f t="shared" si="3"/>
        <v>6175.69</v>
      </c>
      <c r="L55" s="72"/>
    </row>
    <row r="56" spans="1:12" customFormat="1" ht="31.5" x14ac:dyDescent="0.25">
      <c r="A56" s="15" t="s">
        <v>137</v>
      </c>
      <c r="B56" s="31" t="s">
        <v>15</v>
      </c>
      <c r="C56" s="16" t="s">
        <v>138</v>
      </c>
      <c r="D56" s="16" t="s">
        <v>139</v>
      </c>
      <c r="E56" s="17" t="s">
        <v>140</v>
      </c>
      <c r="F56" s="45" t="s">
        <v>57</v>
      </c>
      <c r="G56" s="18">
        <v>0.18</v>
      </c>
      <c r="H56" s="19">
        <f t="shared" si="1"/>
        <v>47755.44</v>
      </c>
      <c r="I56" s="20">
        <v>8595.98</v>
      </c>
      <c r="J56" s="37">
        <f t="shared" si="2"/>
        <v>48734.43</v>
      </c>
      <c r="K56" s="38">
        <f t="shared" si="3"/>
        <v>8772.2000000000007</v>
      </c>
      <c r="L56" s="72"/>
    </row>
    <row r="57" spans="1:12" customFormat="1" ht="31.5" x14ac:dyDescent="0.25">
      <c r="A57" s="15" t="s">
        <v>141</v>
      </c>
      <c r="B57" s="31" t="s">
        <v>15</v>
      </c>
      <c r="C57" s="16" t="s">
        <v>142</v>
      </c>
      <c r="D57" s="16" t="s">
        <v>143</v>
      </c>
      <c r="E57" s="17" t="s">
        <v>144</v>
      </c>
      <c r="F57" s="45" t="s">
        <v>57</v>
      </c>
      <c r="G57" s="22">
        <v>0.33200000000000002</v>
      </c>
      <c r="H57" s="19">
        <f t="shared" si="1"/>
        <v>42167.56</v>
      </c>
      <c r="I57" s="20">
        <v>13999.63</v>
      </c>
      <c r="J57" s="37">
        <f t="shared" si="2"/>
        <v>43031.99</v>
      </c>
      <c r="K57" s="38">
        <f t="shared" si="3"/>
        <v>14286.62</v>
      </c>
      <c r="L57" s="72"/>
    </row>
    <row r="58" spans="1:12" customFormat="1" ht="15.75" x14ac:dyDescent="0.25">
      <c r="A58" s="6" t="s">
        <v>33</v>
      </c>
      <c r="B58" s="157" t="s">
        <v>145</v>
      </c>
      <c r="C58" s="157"/>
      <c r="D58" s="157"/>
      <c r="E58" s="7" t="s">
        <v>146</v>
      </c>
      <c r="F58" s="8"/>
      <c r="G58" s="9"/>
      <c r="H58" s="19"/>
      <c r="I58" s="12"/>
      <c r="J58" s="37">
        <f t="shared" si="2"/>
        <v>0</v>
      </c>
      <c r="K58" s="38">
        <f t="shared" si="3"/>
        <v>0</v>
      </c>
      <c r="L58" s="72"/>
    </row>
    <row r="59" spans="1:12" customFormat="1" ht="15.75" x14ac:dyDescent="0.25">
      <c r="A59" s="15" t="s">
        <v>147</v>
      </c>
      <c r="B59" s="31" t="s">
        <v>15</v>
      </c>
      <c r="C59" s="16" t="s">
        <v>148</v>
      </c>
      <c r="D59" s="16" t="s">
        <v>149</v>
      </c>
      <c r="E59" s="17" t="s">
        <v>150</v>
      </c>
      <c r="F59" s="45" t="s">
        <v>151</v>
      </c>
      <c r="G59" s="18">
        <v>6.46</v>
      </c>
      <c r="H59" s="19">
        <f t="shared" si="1"/>
        <v>12531.11</v>
      </c>
      <c r="I59" s="20">
        <v>80950.990000000005</v>
      </c>
      <c r="J59" s="37">
        <f t="shared" si="2"/>
        <v>12788</v>
      </c>
      <c r="K59" s="38">
        <f t="shared" si="3"/>
        <v>82610.48</v>
      </c>
      <c r="L59" s="72"/>
    </row>
    <row r="60" spans="1:12" customFormat="1" ht="31.5" x14ac:dyDescent="0.25">
      <c r="A60" s="15" t="s">
        <v>152</v>
      </c>
      <c r="B60" s="31" t="s">
        <v>15</v>
      </c>
      <c r="C60" s="16" t="s">
        <v>153</v>
      </c>
      <c r="D60" s="16" t="s">
        <v>154</v>
      </c>
      <c r="E60" s="17" t="s">
        <v>155</v>
      </c>
      <c r="F60" s="45" t="s">
        <v>27</v>
      </c>
      <c r="G60" s="21">
        <v>0.2908</v>
      </c>
      <c r="H60" s="19">
        <f t="shared" si="1"/>
        <v>1563791.16</v>
      </c>
      <c r="I60" s="20">
        <v>454750.47</v>
      </c>
      <c r="J60" s="37">
        <f t="shared" si="2"/>
        <v>1595848.88</v>
      </c>
      <c r="K60" s="38">
        <f t="shared" si="3"/>
        <v>464072.85</v>
      </c>
      <c r="L60" s="72"/>
    </row>
    <row r="61" spans="1:12" customFormat="1" ht="15.75" x14ac:dyDescent="0.25">
      <c r="A61" s="15" t="s">
        <v>156</v>
      </c>
      <c r="B61" s="31" t="s">
        <v>15</v>
      </c>
      <c r="C61" s="16" t="s">
        <v>157</v>
      </c>
      <c r="D61" s="16" t="s">
        <v>158</v>
      </c>
      <c r="E61" s="17" t="s">
        <v>159</v>
      </c>
      <c r="F61" s="45" t="s">
        <v>57</v>
      </c>
      <c r="G61" s="21">
        <v>0.8075</v>
      </c>
      <c r="H61" s="19">
        <f t="shared" si="1"/>
        <v>58331.22</v>
      </c>
      <c r="I61" s="20">
        <v>47102.46</v>
      </c>
      <c r="J61" s="37">
        <f t="shared" si="2"/>
        <v>59527.01</v>
      </c>
      <c r="K61" s="38">
        <f t="shared" si="3"/>
        <v>48068.06</v>
      </c>
      <c r="L61" s="72"/>
    </row>
    <row r="62" spans="1:12" customFormat="1" ht="15.75" x14ac:dyDescent="0.25">
      <c r="A62" s="6" t="s">
        <v>37</v>
      </c>
      <c r="B62" s="157" t="s">
        <v>160</v>
      </c>
      <c r="C62" s="157"/>
      <c r="D62" s="157"/>
      <c r="E62" s="7" t="s">
        <v>161</v>
      </c>
      <c r="F62" s="8"/>
      <c r="G62" s="9"/>
      <c r="H62" s="19"/>
      <c r="I62" s="12"/>
      <c r="J62" s="37"/>
      <c r="K62" s="38"/>
      <c r="L62" s="72"/>
    </row>
    <row r="63" spans="1:12" customFormat="1" ht="15" customHeight="1" x14ac:dyDescent="0.25">
      <c r="A63" s="23"/>
      <c r="B63" s="32"/>
      <c r="C63" s="158" t="s">
        <v>162</v>
      </c>
      <c r="D63" s="159"/>
      <c r="E63" s="160"/>
      <c r="F63" s="46"/>
      <c r="G63" s="24"/>
      <c r="H63" s="19"/>
      <c r="I63" s="25"/>
      <c r="J63" s="37"/>
      <c r="K63" s="38"/>
      <c r="L63" s="72"/>
    </row>
    <row r="64" spans="1:12" customFormat="1" ht="31.5" x14ac:dyDescent="0.25">
      <c r="A64" s="15" t="s">
        <v>163</v>
      </c>
      <c r="B64" s="31" t="s">
        <v>15</v>
      </c>
      <c r="C64" s="16" t="s">
        <v>164</v>
      </c>
      <c r="D64" s="16" t="s">
        <v>165</v>
      </c>
      <c r="E64" s="17" t="s">
        <v>166</v>
      </c>
      <c r="F64" s="45" t="s">
        <v>27</v>
      </c>
      <c r="G64" s="21">
        <v>1.3264</v>
      </c>
      <c r="H64" s="19">
        <f t="shared" si="1"/>
        <v>42168.94</v>
      </c>
      <c r="I64" s="20">
        <v>55932.88</v>
      </c>
      <c r="J64" s="37">
        <f t="shared" si="2"/>
        <v>43033.4</v>
      </c>
      <c r="K64" s="38">
        <f t="shared" si="3"/>
        <v>57079.5</v>
      </c>
      <c r="L64" s="72"/>
    </row>
    <row r="65" spans="1:12" customFormat="1" ht="15.75" x14ac:dyDescent="0.25">
      <c r="A65" s="15" t="s">
        <v>167</v>
      </c>
      <c r="B65" s="31" t="s">
        <v>15</v>
      </c>
      <c r="C65" s="16" t="s">
        <v>168</v>
      </c>
      <c r="D65" s="16" t="s">
        <v>169</v>
      </c>
      <c r="E65" s="17" t="s">
        <v>170</v>
      </c>
      <c r="F65" s="45" t="s">
        <v>27</v>
      </c>
      <c r="G65" s="21">
        <v>1.3264</v>
      </c>
      <c r="H65" s="19">
        <f t="shared" si="1"/>
        <v>60269.29</v>
      </c>
      <c r="I65" s="20">
        <v>79941.19</v>
      </c>
      <c r="J65" s="37">
        <f t="shared" si="2"/>
        <v>61504.81</v>
      </c>
      <c r="K65" s="38">
        <f t="shared" si="3"/>
        <v>81579.98</v>
      </c>
      <c r="L65" s="72"/>
    </row>
    <row r="66" spans="1:12" customFormat="1" ht="31.5" x14ac:dyDescent="0.25">
      <c r="A66" s="15" t="s">
        <v>171</v>
      </c>
      <c r="B66" s="31" t="s">
        <v>15</v>
      </c>
      <c r="C66" s="16" t="s">
        <v>172</v>
      </c>
      <c r="D66" s="16" t="s">
        <v>173</v>
      </c>
      <c r="E66" s="17" t="s">
        <v>174</v>
      </c>
      <c r="F66" s="45" t="s">
        <v>27</v>
      </c>
      <c r="G66" s="21">
        <v>1.3264</v>
      </c>
      <c r="H66" s="19">
        <f t="shared" si="1"/>
        <v>23868.95</v>
      </c>
      <c r="I66" s="20">
        <v>31659.78</v>
      </c>
      <c r="J66" s="37">
        <f t="shared" si="2"/>
        <v>24358.26</v>
      </c>
      <c r="K66" s="38">
        <f t="shared" si="3"/>
        <v>32308.799999999999</v>
      </c>
      <c r="L66" s="72"/>
    </row>
    <row r="67" spans="1:12" customFormat="1" ht="15.75" x14ac:dyDescent="0.25">
      <c r="A67" s="15" t="s">
        <v>175</v>
      </c>
      <c r="B67" s="31" t="s">
        <v>15</v>
      </c>
      <c r="C67" s="16" t="s">
        <v>176</v>
      </c>
      <c r="D67" s="16" t="s">
        <v>177</v>
      </c>
      <c r="E67" s="17" t="s">
        <v>178</v>
      </c>
      <c r="F67" s="45" t="s">
        <v>179</v>
      </c>
      <c r="G67" s="28">
        <v>0.13264000000000001</v>
      </c>
      <c r="H67" s="19">
        <f t="shared" si="1"/>
        <v>79591.899999999994</v>
      </c>
      <c r="I67" s="20">
        <v>10557.07</v>
      </c>
      <c r="J67" s="37">
        <f t="shared" si="2"/>
        <v>81223.53</v>
      </c>
      <c r="K67" s="38">
        <f t="shared" si="3"/>
        <v>10773.49</v>
      </c>
      <c r="L67" s="72"/>
    </row>
    <row r="68" spans="1:12" customFormat="1" ht="15.75" x14ac:dyDescent="0.25">
      <c r="A68" s="15" t="s">
        <v>180</v>
      </c>
      <c r="B68" s="31" t="s">
        <v>15</v>
      </c>
      <c r="C68" s="16" t="s">
        <v>181</v>
      </c>
      <c r="D68" s="16" t="s">
        <v>169</v>
      </c>
      <c r="E68" s="17" t="s">
        <v>170</v>
      </c>
      <c r="F68" s="45" t="s">
        <v>27</v>
      </c>
      <c r="G68" s="21">
        <v>1.3264</v>
      </c>
      <c r="H68" s="19">
        <f t="shared" si="1"/>
        <v>58552.63</v>
      </c>
      <c r="I68" s="20">
        <v>77664.210000000006</v>
      </c>
      <c r="J68" s="37">
        <f t="shared" si="2"/>
        <v>59752.959999999999</v>
      </c>
      <c r="K68" s="38">
        <f t="shared" si="3"/>
        <v>79256.33</v>
      </c>
      <c r="L68" s="72"/>
    </row>
    <row r="69" spans="1:12" customFormat="1" ht="31.5" x14ac:dyDescent="0.25">
      <c r="A69" s="15" t="s">
        <v>182</v>
      </c>
      <c r="B69" s="31" t="s">
        <v>15</v>
      </c>
      <c r="C69" s="16" t="s">
        <v>183</v>
      </c>
      <c r="D69" s="16" t="s">
        <v>173</v>
      </c>
      <c r="E69" s="17" t="s">
        <v>174</v>
      </c>
      <c r="F69" s="45" t="s">
        <v>27</v>
      </c>
      <c r="G69" s="21">
        <v>1.3264</v>
      </c>
      <c r="H69" s="19">
        <f t="shared" si="1"/>
        <v>7097.98</v>
      </c>
      <c r="I69" s="20">
        <v>9414.76</v>
      </c>
      <c r="J69" s="37">
        <f t="shared" si="2"/>
        <v>7243.49</v>
      </c>
      <c r="K69" s="38">
        <f t="shared" si="3"/>
        <v>9607.77</v>
      </c>
      <c r="L69" s="72"/>
    </row>
    <row r="70" spans="1:12" customFormat="1" ht="31.5" x14ac:dyDescent="0.25">
      <c r="A70" s="15" t="s">
        <v>184</v>
      </c>
      <c r="B70" s="31" t="s">
        <v>15</v>
      </c>
      <c r="C70" s="16" t="s">
        <v>185</v>
      </c>
      <c r="D70" s="16" t="s">
        <v>186</v>
      </c>
      <c r="E70" s="17" t="s">
        <v>187</v>
      </c>
      <c r="F70" s="45" t="s">
        <v>27</v>
      </c>
      <c r="G70" s="21">
        <v>1.3264</v>
      </c>
      <c r="H70" s="19">
        <f t="shared" si="1"/>
        <v>140609.54</v>
      </c>
      <c r="I70" s="20">
        <v>186504.49</v>
      </c>
      <c r="J70" s="37">
        <f t="shared" si="2"/>
        <v>143492.04</v>
      </c>
      <c r="K70" s="38">
        <f t="shared" si="3"/>
        <v>190327.84</v>
      </c>
      <c r="L70" s="72"/>
    </row>
    <row r="71" spans="1:12" customFormat="1" ht="31.5" x14ac:dyDescent="0.25">
      <c r="A71" s="15" t="s">
        <v>188</v>
      </c>
      <c r="B71" s="31" t="s">
        <v>15</v>
      </c>
      <c r="C71" s="16" t="s">
        <v>189</v>
      </c>
      <c r="D71" s="16" t="s">
        <v>190</v>
      </c>
      <c r="E71" s="17" t="s">
        <v>191</v>
      </c>
      <c r="F71" s="45" t="s">
        <v>57</v>
      </c>
      <c r="G71" s="22">
        <v>1.2490000000000001</v>
      </c>
      <c r="H71" s="19">
        <f t="shared" si="1"/>
        <v>15099.82</v>
      </c>
      <c r="I71" s="20">
        <v>18859.68</v>
      </c>
      <c r="J71" s="37">
        <f t="shared" si="2"/>
        <v>15409.37</v>
      </c>
      <c r="K71" s="38">
        <f t="shared" si="3"/>
        <v>19246.3</v>
      </c>
      <c r="L71" s="72"/>
    </row>
    <row r="72" spans="1:12" customFormat="1" ht="15" customHeight="1" x14ac:dyDescent="0.25">
      <c r="A72" s="23"/>
      <c r="B72" s="32"/>
      <c r="C72" s="158" t="s">
        <v>192</v>
      </c>
      <c r="D72" s="159"/>
      <c r="E72" s="160"/>
      <c r="F72" s="46"/>
      <c r="G72" s="24"/>
      <c r="H72" s="19"/>
      <c r="I72" s="25"/>
      <c r="J72" s="37"/>
      <c r="K72" s="38"/>
      <c r="L72" s="72"/>
    </row>
    <row r="73" spans="1:12" customFormat="1" ht="31.5" x14ac:dyDescent="0.25">
      <c r="A73" s="15" t="s">
        <v>193</v>
      </c>
      <c r="B73" s="31" t="s">
        <v>15</v>
      </c>
      <c r="C73" s="16" t="s">
        <v>194</v>
      </c>
      <c r="D73" s="16" t="s">
        <v>165</v>
      </c>
      <c r="E73" s="17" t="s">
        <v>166</v>
      </c>
      <c r="F73" s="45" t="s">
        <v>27</v>
      </c>
      <c r="G73" s="21">
        <v>9.4299999999999995E-2</v>
      </c>
      <c r="H73" s="19">
        <f t="shared" si="1"/>
        <v>42169.03</v>
      </c>
      <c r="I73" s="20">
        <v>3976.54</v>
      </c>
      <c r="J73" s="37">
        <f t="shared" si="2"/>
        <v>43033.5</v>
      </c>
      <c r="K73" s="38">
        <f t="shared" si="3"/>
        <v>4058.06</v>
      </c>
      <c r="L73" s="72"/>
    </row>
    <row r="74" spans="1:12" customFormat="1" ht="31.5" x14ac:dyDescent="0.25">
      <c r="A74" s="15" t="s">
        <v>195</v>
      </c>
      <c r="B74" s="31" t="s">
        <v>15</v>
      </c>
      <c r="C74" s="16" t="s">
        <v>196</v>
      </c>
      <c r="D74" s="16" t="s">
        <v>197</v>
      </c>
      <c r="E74" s="17" t="s">
        <v>198</v>
      </c>
      <c r="F74" s="45" t="s">
        <v>27</v>
      </c>
      <c r="G74" s="21">
        <v>0.1241</v>
      </c>
      <c r="H74" s="19">
        <f t="shared" si="1"/>
        <v>102381.22</v>
      </c>
      <c r="I74" s="20">
        <v>12705.51</v>
      </c>
      <c r="J74" s="37">
        <f t="shared" si="2"/>
        <v>104480.04</v>
      </c>
      <c r="K74" s="38">
        <f t="shared" si="3"/>
        <v>12965.97</v>
      </c>
      <c r="L74" s="72"/>
    </row>
    <row r="75" spans="1:12" customFormat="1" ht="47.25" x14ac:dyDescent="0.25">
      <c r="A75" s="15" t="s">
        <v>199</v>
      </c>
      <c r="B75" s="31" t="s">
        <v>15</v>
      </c>
      <c r="C75" s="16" t="s">
        <v>200</v>
      </c>
      <c r="D75" s="16" t="s">
        <v>201</v>
      </c>
      <c r="E75" s="17" t="s">
        <v>202</v>
      </c>
      <c r="F75" s="45" t="s">
        <v>27</v>
      </c>
      <c r="G75" s="21">
        <v>0.1241</v>
      </c>
      <c r="H75" s="19">
        <f t="shared" si="1"/>
        <v>82360.44</v>
      </c>
      <c r="I75" s="20">
        <v>10220.93</v>
      </c>
      <c r="J75" s="37">
        <f t="shared" si="2"/>
        <v>84048.83</v>
      </c>
      <c r="K75" s="38">
        <f t="shared" si="3"/>
        <v>10430.459999999999</v>
      </c>
      <c r="L75" s="72"/>
    </row>
    <row r="76" spans="1:12" customFormat="1" ht="15.75" x14ac:dyDescent="0.25">
      <c r="A76" s="15" t="s">
        <v>203</v>
      </c>
      <c r="B76" s="31" t="s">
        <v>15</v>
      </c>
      <c r="C76" s="16" t="s">
        <v>204</v>
      </c>
      <c r="D76" s="16" t="s">
        <v>169</v>
      </c>
      <c r="E76" s="17" t="s">
        <v>170</v>
      </c>
      <c r="F76" s="45" t="s">
        <v>27</v>
      </c>
      <c r="G76" s="21">
        <v>9.4299999999999995E-2</v>
      </c>
      <c r="H76" s="19">
        <f t="shared" si="1"/>
        <v>60269.14</v>
      </c>
      <c r="I76" s="20">
        <v>5683.38</v>
      </c>
      <c r="J76" s="37">
        <f t="shared" si="2"/>
        <v>61504.66</v>
      </c>
      <c r="K76" s="38">
        <f t="shared" si="3"/>
        <v>5799.89</v>
      </c>
      <c r="L76" s="72"/>
    </row>
    <row r="77" spans="1:12" customFormat="1" ht="31.5" x14ac:dyDescent="0.25">
      <c r="A77" s="15" t="s">
        <v>205</v>
      </c>
      <c r="B77" s="31" t="s">
        <v>15</v>
      </c>
      <c r="C77" s="16" t="s">
        <v>206</v>
      </c>
      <c r="D77" s="16" t="s">
        <v>173</v>
      </c>
      <c r="E77" s="17" t="s">
        <v>174</v>
      </c>
      <c r="F77" s="45" t="s">
        <v>27</v>
      </c>
      <c r="G77" s="21">
        <v>9.4299999999999995E-2</v>
      </c>
      <c r="H77" s="19">
        <f t="shared" si="1"/>
        <v>23868.720000000001</v>
      </c>
      <c r="I77" s="20">
        <v>2250.8200000000002</v>
      </c>
      <c r="J77" s="37">
        <f t="shared" si="2"/>
        <v>24358.03</v>
      </c>
      <c r="K77" s="38">
        <f t="shared" si="3"/>
        <v>2296.96</v>
      </c>
      <c r="L77" s="72"/>
    </row>
    <row r="78" spans="1:12" customFormat="1" ht="15.75" x14ac:dyDescent="0.25">
      <c r="A78" s="15" t="s">
        <v>207</v>
      </c>
      <c r="B78" s="31" t="s">
        <v>15</v>
      </c>
      <c r="C78" s="16" t="s">
        <v>208</v>
      </c>
      <c r="D78" s="16" t="s">
        <v>177</v>
      </c>
      <c r="E78" s="17" t="s">
        <v>178</v>
      </c>
      <c r="F78" s="45" t="s">
        <v>179</v>
      </c>
      <c r="G78" s="28">
        <v>9.4299999999999991E-3</v>
      </c>
      <c r="H78" s="19">
        <f t="shared" si="1"/>
        <v>79592.789999999994</v>
      </c>
      <c r="I78" s="20">
        <v>750.56</v>
      </c>
      <c r="J78" s="37">
        <f t="shared" si="2"/>
        <v>81224.44</v>
      </c>
      <c r="K78" s="38">
        <f t="shared" si="3"/>
        <v>765.95</v>
      </c>
      <c r="L78" s="72"/>
    </row>
    <row r="79" spans="1:12" customFormat="1" ht="15.75" x14ac:dyDescent="0.25">
      <c r="A79" s="15" t="s">
        <v>209</v>
      </c>
      <c r="B79" s="31" t="s">
        <v>15</v>
      </c>
      <c r="C79" s="16" t="s">
        <v>210</v>
      </c>
      <c r="D79" s="16" t="s">
        <v>169</v>
      </c>
      <c r="E79" s="17" t="s">
        <v>170</v>
      </c>
      <c r="F79" s="45" t="s">
        <v>27</v>
      </c>
      <c r="G79" s="21">
        <v>9.4299999999999995E-2</v>
      </c>
      <c r="H79" s="19">
        <f t="shared" si="1"/>
        <v>58552.49</v>
      </c>
      <c r="I79" s="20">
        <v>5521.5</v>
      </c>
      <c r="J79" s="37">
        <f t="shared" si="2"/>
        <v>59752.82</v>
      </c>
      <c r="K79" s="38">
        <f t="shared" si="3"/>
        <v>5634.69</v>
      </c>
      <c r="L79" s="72"/>
    </row>
    <row r="80" spans="1:12" customFormat="1" ht="31.5" x14ac:dyDescent="0.25">
      <c r="A80" s="15" t="s">
        <v>211</v>
      </c>
      <c r="B80" s="31" t="s">
        <v>15</v>
      </c>
      <c r="C80" s="16" t="s">
        <v>212</v>
      </c>
      <c r="D80" s="16" t="s">
        <v>173</v>
      </c>
      <c r="E80" s="17" t="s">
        <v>174</v>
      </c>
      <c r="F80" s="45" t="s">
        <v>27</v>
      </c>
      <c r="G80" s="21">
        <v>9.4299999999999995E-2</v>
      </c>
      <c r="H80" s="19">
        <f t="shared" si="1"/>
        <v>7097.99</v>
      </c>
      <c r="I80" s="20">
        <v>669.34</v>
      </c>
      <c r="J80" s="37">
        <f t="shared" si="2"/>
        <v>7243.5</v>
      </c>
      <c r="K80" s="38">
        <f t="shared" si="3"/>
        <v>683.06</v>
      </c>
      <c r="L80" s="72"/>
    </row>
    <row r="81" spans="1:12" customFormat="1" ht="31.5" x14ac:dyDescent="0.25">
      <c r="A81" s="15" t="s">
        <v>213</v>
      </c>
      <c r="B81" s="31" t="s">
        <v>15</v>
      </c>
      <c r="C81" s="16" t="s">
        <v>214</v>
      </c>
      <c r="D81" s="16" t="s">
        <v>215</v>
      </c>
      <c r="E81" s="17" t="s">
        <v>216</v>
      </c>
      <c r="F81" s="45" t="s">
        <v>27</v>
      </c>
      <c r="G81" s="21">
        <v>9.4299999999999995E-2</v>
      </c>
      <c r="H81" s="19">
        <f t="shared" si="1"/>
        <v>632999.26</v>
      </c>
      <c r="I81" s="20">
        <v>59691.83</v>
      </c>
      <c r="J81" s="37">
        <f t="shared" si="2"/>
        <v>645975.74</v>
      </c>
      <c r="K81" s="38">
        <f t="shared" si="3"/>
        <v>60915.51</v>
      </c>
      <c r="L81" s="72"/>
    </row>
    <row r="82" spans="1:12" customFormat="1" ht="15" customHeight="1" x14ac:dyDescent="0.25">
      <c r="A82" s="23"/>
      <c r="B82" s="32"/>
      <c r="C82" s="158" t="s">
        <v>217</v>
      </c>
      <c r="D82" s="159"/>
      <c r="E82" s="160"/>
      <c r="F82" s="46"/>
      <c r="G82" s="24"/>
      <c r="H82" s="19"/>
      <c r="I82" s="25"/>
      <c r="J82" s="37"/>
      <c r="K82" s="38"/>
      <c r="L82" s="72"/>
    </row>
    <row r="83" spans="1:12" customFormat="1" ht="31.5" x14ac:dyDescent="0.25">
      <c r="A83" s="15" t="s">
        <v>218</v>
      </c>
      <c r="B83" s="31" t="s">
        <v>15</v>
      </c>
      <c r="C83" s="16" t="s">
        <v>219</v>
      </c>
      <c r="D83" s="16" t="s">
        <v>220</v>
      </c>
      <c r="E83" s="17" t="s">
        <v>221</v>
      </c>
      <c r="F83" s="45" t="s">
        <v>27</v>
      </c>
      <c r="G83" s="21">
        <v>0.93810000000000004</v>
      </c>
      <c r="H83" s="19">
        <f t="shared" ref="H83:H139" si="4">ROUND(I83/G83,2)</f>
        <v>54816.98</v>
      </c>
      <c r="I83" s="20">
        <v>51423.81</v>
      </c>
      <c r="J83" s="37">
        <f t="shared" ref="J83:J139" si="5">ROUND(H83*M$11*N$11,2)</f>
        <v>55940.73</v>
      </c>
      <c r="K83" s="38">
        <f t="shared" ref="K83:K139" si="6">ROUND(J83*G83,2)</f>
        <v>52478</v>
      </c>
      <c r="L83" s="72"/>
    </row>
    <row r="84" spans="1:12" customFormat="1" ht="15.75" x14ac:dyDescent="0.25">
      <c r="A84" s="15" t="s">
        <v>222</v>
      </c>
      <c r="B84" s="31" t="s">
        <v>15</v>
      </c>
      <c r="C84" s="16" t="s">
        <v>223</v>
      </c>
      <c r="D84" s="16" t="s">
        <v>169</v>
      </c>
      <c r="E84" s="17" t="s">
        <v>170</v>
      </c>
      <c r="F84" s="45" t="s">
        <v>27</v>
      </c>
      <c r="G84" s="21">
        <v>0.93810000000000004</v>
      </c>
      <c r="H84" s="19">
        <f t="shared" si="4"/>
        <v>60269.33</v>
      </c>
      <c r="I84" s="20">
        <v>56538.66</v>
      </c>
      <c r="J84" s="37">
        <f t="shared" si="5"/>
        <v>61504.85</v>
      </c>
      <c r="K84" s="38">
        <f t="shared" si="6"/>
        <v>57697.7</v>
      </c>
      <c r="L84" s="72"/>
    </row>
    <row r="85" spans="1:12" customFormat="1" ht="31.5" x14ac:dyDescent="0.25">
      <c r="A85" s="15" t="s">
        <v>224</v>
      </c>
      <c r="B85" s="31" t="s">
        <v>15</v>
      </c>
      <c r="C85" s="16" t="s">
        <v>225</v>
      </c>
      <c r="D85" s="16" t="s">
        <v>173</v>
      </c>
      <c r="E85" s="17" t="s">
        <v>174</v>
      </c>
      <c r="F85" s="45" t="s">
        <v>27</v>
      </c>
      <c r="G85" s="21">
        <v>0.93810000000000004</v>
      </c>
      <c r="H85" s="19">
        <f t="shared" si="4"/>
        <v>23868.98</v>
      </c>
      <c r="I85" s="20">
        <v>22391.49</v>
      </c>
      <c r="J85" s="37">
        <f t="shared" si="5"/>
        <v>24358.29</v>
      </c>
      <c r="K85" s="38">
        <f t="shared" si="6"/>
        <v>22850.51</v>
      </c>
      <c r="L85" s="72"/>
    </row>
    <row r="86" spans="1:12" customFormat="1" ht="15.75" x14ac:dyDescent="0.25">
      <c r="A86" s="15" t="s">
        <v>226</v>
      </c>
      <c r="B86" s="31" t="s">
        <v>15</v>
      </c>
      <c r="C86" s="16" t="s">
        <v>227</v>
      </c>
      <c r="D86" s="16" t="s">
        <v>177</v>
      </c>
      <c r="E86" s="17" t="s">
        <v>178</v>
      </c>
      <c r="F86" s="45" t="s">
        <v>179</v>
      </c>
      <c r="G86" s="28">
        <v>9.3810000000000004E-2</v>
      </c>
      <c r="H86" s="19">
        <f t="shared" si="4"/>
        <v>79592.259999999995</v>
      </c>
      <c r="I86" s="20">
        <v>7466.55</v>
      </c>
      <c r="J86" s="37">
        <f t="shared" si="5"/>
        <v>81223.899999999994</v>
      </c>
      <c r="K86" s="38">
        <f t="shared" si="6"/>
        <v>7619.61</v>
      </c>
      <c r="L86" s="72"/>
    </row>
    <row r="87" spans="1:12" customFormat="1" ht="15.75" x14ac:dyDescent="0.25">
      <c r="A87" s="15" t="s">
        <v>228</v>
      </c>
      <c r="B87" s="31" t="s">
        <v>15</v>
      </c>
      <c r="C87" s="16" t="s">
        <v>229</v>
      </c>
      <c r="D87" s="16" t="s">
        <v>169</v>
      </c>
      <c r="E87" s="17" t="s">
        <v>170</v>
      </c>
      <c r="F87" s="45" t="s">
        <v>27</v>
      </c>
      <c r="G87" s="21">
        <v>0.93810000000000004</v>
      </c>
      <c r="H87" s="19">
        <f t="shared" si="4"/>
        <v>58552.67</v>
      </c>
      <c r="I87" s="20">
        <v>54928.26</v>
      </c>
      <c r="J87" s="37">
        <f t="shared" si="5"/>
        <v>59753</v>
      </c>
      <c r="K87" s="38">
        <f t="shared" si="6"/>
        <v>56054.29</v>
      </c>
      <c r="L87" s="72"/>
    </row>
    <row r="88" spans="1:12" customFormat="1" ht="31.5" x14ac:dyDescent="0.25">
      <c r="A88" s="15" t="s">
        <v>230</v>
      </c>
      <c r="B88" s="31" t="s">
        <v>15</v>
      </c>
      <c r="C88" s="16" t="s">
        <v>231</v>
      </c>
      <c r="D88" s="16" t="s">
        <v>173</v>
      </c>
      <c r="E88" s="17" t="s">
        <v>174</v>
      </c>
      <c r="F88" s="45" t="s">
        <v>27</v>
      </c>
      <c r="G88" s="21">
        <v>0.93810000000000004</v>
      </c>
      <c r="H88" s="19">
        <f t="shared" si="4"/>
        <v>7098.01</v>
      </c>
      <c r="I88" s="20">
        <v>6658.64</v>
      </c>
      <c r="J88" s="37">
        <f t="shared" si="5"/>
        <v>7243.52</v>
      </c>
      <c r="K88" s="38">
        <f t="shared" si="6"/>
        <v>6795.15</v>
      </c>
      <c r="L88" s="72"/>
    </row>
    <row r="89" spans="1:12" customFormat="1" ht="31.5" x14ac:dyDescent="0.25">
      <c r="A89" s="15" t="s">
        <v>232</v>
      </c>
      <c r="B89" s="31" t="s">
        <v>15</v>
      </c>
      <c r="C89" s="16" t="s">
        <v>233</v>
      </c>
      <c r="D89" s="16" t="s">
        <v>234</v>
      </c>
      <c r="E89" s="17" t="s">
        <v>235</v>
      </c>
      <c r="F89" s="45" t="s">
        <v>27</v>
      </c>
      <c r="G89" s="21">
        <v>0.93810000000000004</v>
      </c>
      <c r="H89" s="19">
        <f t="shared" si="4"/>
        <v>525715.17000000004</v>
      </c>
      <c r="I89" s="20">
        <v>493173.4</v>
      </c>
      <c r="J89" s="37">
        <f t="shared" si="5"/>
        <v>536492.32999999996</v>
      </c>
      <c r="K89" s="38">
        <f t="shared" si="6"/>
        <v>503283.45</v>
      </c>
      <c r="L89" s="72"/>
    </row>
    <row r="90" spans="1:12" customFormat="1" ht="31.5" x14ac:dyDescent="0.25">
      <c r="A90" s="15" t="s">
        <v>236</v>
      </c>
      <c r="B90" s="31" t="s">
        <v>15</v>
      </c>
      <c r="C90" s="16" t="s">
        <v>237</v>
      </c>
      <c r="D90" s="16" t="s">
        <v>190</v>
      </c>
      <c r="E90" s="17" t="s">
        <v>191</v>
      </c>
      <c r="F90" s="45" t="s">
        <v>57</v>
      </c>
      <c r="G90" s="21">
        <v>1.3225</v>
      </c>
      <c r="H90" s="19">
        <f t="shared" si="4"/>
        <v>15099.8</v>
      </c>
      <c r="I90" s="20">
        <v>19969.490000000002</v>
      </c>
      <c r="J90" s="37">
        <f t="shared" si="5"/>
        <v>15409.35</v>
      </c>
      <c r="K90" s="38">
        <f t="shared" si="6"/>
        <v>20378.87</v>
      </c>
      <c r="L90" s="72"/>
    </row>
    <row r="91" spans="1:12" customFormat="1" ht="15.75" x14ac:dyDescent="0.25">
      <c r="A91" s="6" t="s">
        <v>41</v>
      </c>
      <c r="B91" s="157" t="s">
        <v>238</v>
      </c>
      <c r="C91" s="157"/>
      <c r="D91" s="157"/>
      <c r="E91" s="7" t="s">
        <v>239</v>
      </c>
      <c r="F91" s="8"/>
      <c r="G91" s="9"/>
      <c r="H91" s="19"/>
      <c r="I91" s="12"/>
      <c r="J91" s="37"/>
      <c r="K91" s="38"/>
      <c r="L91" s="72"/>
    </row>
    <row r="92" spans="1:12" customFormat="1" ht="15" customHeight="1" x14ac:dyDescent="0.25">
      <c r="A92" s="23"/>
      <c r="B92" s="32"/>
      <c r="C92" s="176" t="s">
        <v>240</v>
      </c>
      <c r="D92" s="176"/>
      <c r="E92" s="176"/>
      <c r="F92" s="46"/>
      <c r="G92" s="24"/>
      <c r="H92" s="19"/>
      <c r="I92" s="25"/>
      <c r="J92" s="37"/>
      <c r="K92" s="38"/>
      <c r="L92" s="72"/>
    </row>
    <row r="93" spans="1:12" customFormat="1" ht="47.25" x14ac:dyDescent="0.25">
      <c r="A93" s="15" t="s">
        <v>241</v>
      </c>
      <c r="B93" s="31" t="s">
        <v>15</v>
      </c>
      <c r="C93" s="16" t="s">
        <v>242</v>
      </c>
      <c r="D93" s="16" t="s">
        <v>243</v>
      </c>
      <c r="E93" s="17" t="s">
        <v>244</v>
      </c>
      <c r="F93" s="45" t="s">
        <v>27</v>
      </c>
      <c r="G93" s="21">
        <v>2.2019000000000002</v>
      </c>
      <c r="H93" s="19">
        <f t="shared" si="4"/>
        <v>388318.82</v>
      </c>
      <c r="I93" s="20">
        <v>855039.21</v>
      </c>
      <c r="J93" s="37">
        <f t="shared" si="5"/>
        <v>396279.36</v>
      </c>
      <c r="K93" s="38">
        <f t="shared" si="6"/>
        <v>872567.52</v>
      </c>
      <c r="L93" s="72"/>
    </row>
    <row r="94" spans="1:12" customFormat="1" ht="31.5" x14ac:dyDescent="0.25">
      <c r="A94" s="15" t="s">
        <v>245</v>
      </c>
      <c r="B94" s="31" t="s">
        <v>15</v>
      </c>
      <c r="C94" s="16" t="s">
        <v>246</v>
      </c>
      <c r="D94" s="16" t="s">
        <v>247</v>
      </c>
      <c r="E94" s="17" t="s">
        <v>248</v>
      </c>
      <c r="F94" s="45" t="s">
        <v>27</v>
      </c>
      <c r="G94" s="21">
        <v>7.1058000000000003</v>
      </c>
      <c r="H94" s="19">
        <f t="shared" si="4"/>
        <v>7722.45</v>
      </c>
      <c r="I94" s="20">
        <v>54874.19</v>
      </c>
      <c r="J94" s="37">
        <f t="shared" si="5"/>
        <v>7880.76</v>
      </c>
      <c r="K94" s="38">
        <f t="shared" si="6"/>
        <v>55999.1</v>
      </c>
      <c r="L94" s="72"/>
    </row>
    <row r="95" spans="1:12" customFormat="1" ht="31.5" x14ac:dyDescent="0.25">
      <c r="A95" s="15" t="s">
        <v>249</v>
      </c>
      <c r="B95" s="31" t="s">
        <v>15</v>
      </c>
      <c r="C95" s="16" t="s">
        <v>250</v>
      </c>
      <c r="D95" s="16" t="s">
        <v>251</v>
      </c>
      <c r="E95" s="17" t="s">
        <v>252</v>
      </c>
      <c r="F95" s="45" t="s">
        <v>27</v>
      </c>
      <c r="G95" s="21">
        <v>7.1058000000000003</v>
      </c>
      <c r="H95" s="19">
        <f t="shared" si="4"/>
        <v>444105.9</v>
      </c>
      <c r="I95" s="20">
        <v>3155727.67</v>
      </c>
      <c r="J95" s="37">
        <f t="shared" si="5"/>
        <v>453210.07</v>
      </c>
      <c r="K95" s="38">
        <f t="shared" si="6"/>
        <v>3220420.12</v>
      </c>
      <c r="L95" s="72"/>
    </row>
    <row r="96" spans="1:12" customFormat="1" ht="47.25" x14ac:dyDescent="0.25">
      <c r="A96" s="15" t="s">
        <v>254</v>
      </c>
      <c r="B96" s="31" t="s">
        <v>15</v>
      </c>
      <c r="C96" s="16" t="s">
        <v>253</v>
      </c>
      <c r="D96" s="16" t="s">
        <v>255</v>
      </c>
      <c r="E96" s="17" t="s">
        <v>256</v>
      </c>
      <c r="F96" s="45" t="s">
        <v>27</v>
      </c>
      <c r="G96" s="21">
        <v>7.1058000000000003</v>
      </c>
      <c r="H96" s="19">
        <f t="shared" si="4"/>
        <v>58786.09</v>
      </c>
      <c r="I96" s="20">
        <v>417722.19</v>
      </c>
      <c r="J96" s="37">
        <f t="shared" si="5"/>
        <v>59991.199999999997</v>
      </c>
      <c r="K96" s="38">
        <f t="shared" si="6"/>
        <v>426285.47</v>
      </c>
      <c r="L96" s="72"/>
    </row>
    <row r="97" spans="1:12" customFormat="1" ht="63" x14ac:dyDescent="0.25">
      <c r="A97" s="15" t="s">
        <v>257</v>
      </c>
      <c r="B97" s="31" t="s">
        <v>15</v>
      </c>
      <c r="C97" s="16" t="s">
        <v>258</v>
      </c>
      <c r="D97" s="16" t="s">
        <v>259</v>
      </c>
      <c r="E97" s="17" t="s">
        <v>260</v>
      </c>
      <c r="F97" s="45" t="s">
        <v>27</v>
      </c>
      <c r="G97" s="21">
        <v>-7.1058000000000003</v>
      </c>
      <c r="H97" s="19">
        <f t="shared" si="4"/>
        <v>27873.82</v>
      </c>
      <c r="I97" s="20">
        <v>-198065.78</v>
      </c>
      <c r="J97" s="37">
        <f t="shared" si="5"/>
        <v>28445.23</v>
      </c>
      <c r="K97" s="38">
        <f t="shared" si="6"/>
        <v>-202126.12</v>
      </c>
      <c r="L97" s="72"/>
    </row>
    <row r="98" spans="1:12" customFormat="1" ht="31.5" x14ac:dyDescent="0.25">
      <c r="A98" s="15" t="s">
        <v>261</v>
      </c>
      <c r="B98" s="31" t="s">
        <v>15</v>
      </c>
      <c r="C98" s="16" t="s">
        <v>262</v>
      </c>
      <c r="D98" s="16" t="s">
        <v>263</v>
      </c>
      <c r="E98" s="17" t="s">
        <v>264</v>
      </c>
      <c r="F98" s="45" t="s">
        <v>27</v>
      </c>
      <c r="G98" s="21">
        <v>7.1058000000000003</v>
      </c>
      <c r="H98" s="19">
        <f t="shared" si="4"/>
        <v>60181.06</v>
      </c>
      <c r="I98" s="20">
        <v>427634.58</v>
      </c>
      <c r="J98" s="37">
        <f t="shared" si="5"/>
        <v>61414.77</v>
      </c>
      <c r="K98" s="38">
        <f t="shared" si="6"/>
        <v>436401.07</v>
      </c>
      <c r="L98" s="72"/>
    </row>
    <row r="99" spans="1:12" customFormat="1" ht="15" customHeight="1" x14ac:dyDescent="0.25">
      <c r="A99" s="23"/>
      <c r="B99" s="32"/>
      <c r="C99" s="158" t="s">
        <v>265</v>
      </c>
      <c r="D99" s="159"/>
      <c r="E99" s="160"/>
      <c r="F99" s="46"/>
      <c r="G99" s="24"/>
      <c r="H99" s="19"/>
      <c r="I99" s="25"/>
      <c r="J99" s="37"/>
      <c r="K99" s="38"/>
      <c r="L99" s="72"/>
    </row>
    <row r="100" spans="1:12" customFormat="1" ht="31.5" x14ac:dyDescent="0.25">
      <c r="A100" s="15" t="s">
        <v>266</v>
      </c>
      <c r="B100" s="31" t="s">
        <v>15</v>
      </c>
      <c r="C100" s="16" t="s">
        <v>267</v>
      </c>
      <c r="D100" s="16" t="s">
        <v>268</v>
      </c>
      <c r="E100" s="17" t="s">
        <v>269</v>
      </c>
      <c r="F100" s="45" t="s">
        <v>27</v>
      </c>
      <c r="G100" s="21">
        <v>6.9599999999999995E-2</v>
      </c>
      <c r="H100" s="19">
        <f t="shared" si="4"/>
        <v>9163.07</v>
      </c>
      <c r="I100" s="20">
        <v>637.75</v>
      </c>
      <c r="J100" s="37">
        <f t="shared" si="5"/>
        <v>9350.91</v>
      </c>
      <c r="K100" s="38">
        <f t="shared" si="6"/>
        <v>650.82000000000005</v>
      </c>
      <c r="L100" s="72"/>
    </row>
    <row r="101" spans="1:12" customFormat="1" ht="31.5" x14ac:dyDescent="0.25">
      <c r="A101" s="15" t="s">
        <v>270</v>
      </c>
      <c r="B101" s="31" t="s">
        <v>15</v>
      </c>
      <c r="C101" s="16" t="s">
        <v>271</v>
      </c>
      <c r="D101" s="16" t="s">
        <v>272</v>
      </c>
      <c r="E101" s="17" t="s">
        <v>273</v>
      </c>
      <c r="F101" s="45" t="s">
        <v>27</v>
      </c>
      <c r="G101" s="21">
        <v>6.9599999999999995E-2</v>
      </c>
      <c r="H101" s="19">
        <f t="shared" si="4"/>
        <v>109889.37</v>
      </c>
      <c r="I101" s="20">
        <v>7648.3</v>
      </c>
      <c r="J101" s="37">
        <f t="shared" si="5"/>
        <v>112142.1</v>
      </c>
      <c r="K101" s="38">
        <f t="shared" si="6"/>
        <v>7805.09</v>
      </c>
      <c r="L101" s="72"/>
    </row>
    <row r="102" spans="1:12" customFormat="1" ht="31.5" x14ac:dyDescent="0.25">
      <c r="A102" s="15" t="s">
        <v>274</v>
      </c>
      <c r="B102" s="31" t="s">
        <v>15</v>
      </c>
      <c r="C102" s="16" t="s">
        <v>275</v>
      </c>
      <c r="D102" s="16" t="s">
        <v>276</v>
      </c>
      <c r="E102" s="17" t="s">
        <v>277</v>
      </c>
      <c r="F102" s="45" t="s">
        <v>27</v>
      </c>
      <c r="G102" s="21">
        <v>6.9599999999999995E-2</v>
      </c>
      <c r="H102" s="19">
        <f t="shared" si="4"/>
        <v>72617.67</v>
      </c>
      <c r="I102" s="20">
        <v>5054.1899999999996</v>
      </c>
      <c r="J102" s="37">
        <f t="shared" si="5"/>
        <v>74106.33</v>
      </c>
      <c r="K102" s="38">
        <f t="shared" si="6"/>
        <v>5157.8</v>
      </c>
      <c r="L102" s="72"/>
    </row>
    <row r="103" spans="1:12" customFormat="1" ht="31.5" x14ac:dyDescent="0.25">
      <c r="A103" s="15" t="s">
        <v>278</v>
      </c>
      <c r="B103" s="31" t="s">
        <v>15</v>
      </c>
      <c r="C103" s="16" t="s">
        <v>279</v>
      </c>
      <c r="D103" s="16" t="s">
        <v>247</v>
      </c>
      <c r="E103" s="17" t="s">
        <v>248</v>
      </c>
      <c r="F103" s="45" t="s">
        <v>27</v>
      </c>
      <c r="G103" s="21">
        <v>0.67149999999999999</v>
      </c>
      <c r="H103" s="19">
        <f t="shared" si="4"/>
        <v>7722.43</v>
      </c>
      <c r="I103" s="20">
        <v>5185.6099999999997</v>
      </c>
      <c r="J103" s="37">
        <f t="shared" si="5"/>
        <v>7880.74</v>
      </c>
      <c r="K103" s="38">
        <f t="shared" si="6"/>
        <v>5291.92</v>
      </c>
      <c r="L103" s="72"/>
    </row>
    <row r="104" spans="1:12" customFormat="1" ht="31.5" x14ac:dyDescent="0.25">
      <c r="A104" s="15" t="s">
        <v>280</v>
      </c>
      <c r="B104" s="31" t="s">
        <v>15</v>
      </c>
      <c r="C104" s="16" t="s">
        <v>281</v>
      </c>
      <c r="D104" s="16" t="s">
        <v>251</v>
      </c>
      <c r="E104" s="17" t="s">
        <v>252</v>
      </c>
      <c r="F104" s="45" t="s">
        <v>27</v>
      </c>
      <c r="G104" s="21">
        <v>0.67149999999999999</v>
      </c>
      <c r="H104" s="19">
        <f t="shared" si="4"/>
        <v>444105.93</v>
      </c>
      <c r="I104" s="20">
        <v>298217.13</v>
      </c>
      <c r="J104" s="37">
        <f t="shared" si="5"/>
        <v>453210.1</v>
      </c>
      <c r="K104" s="38">
        <f t="shared" si="6"/>
        <v>304330.58</v>
      </c>
      <c r="L104" s="72"/>
    </row>
    <row r="105" spans="1:12" customFormat="1" ht="47.25" x14ac:dyDescent="0.25">
      <c r="A105" s="15" t="s">
        <v>282</v>
      </c>
      <c r="B105" s="31" t="s">
        <v>15</v>
      </c>
      <c r="C105" s="16" t="s">
        <v>283</v>
      </c>
      <c r="D105" s="16" t="s">
        <v>255</v>
      </c>
      <c r="E105" s="17" t="s">
        <v>256</v>
      </c>
      <c r="F105" s="45" t="s">
        <v>27</v>
      </c>
      <c r="G105" s="21">
        <v>0.67149999999999999</v>
      </c>
      <c r="H105" s="19">
        <f t="shared" si="4"/>
        <v>58786.09</v>
      </c>
      <c r="I105" s="20">
        <v>39474.86</v>
      </c>
      <c r="J105" s="37">
        <f t="shared" si="5"/>
        <v>59991.199999999997</v>
      </c>
      <c r="K105" s="38">
        <f t="shared" si="6"/>
        <v>40284.089999999997</v>
      </c>
      <c r="L105" s="72"/>
    </row>
    <row r="106" spans="1:12" customFormat="1" ht="63" x14ac:dyDescent="0.25">
      <c r="A106" s="15" t="s">
        <v>284</v>
      </c>
      <c r="B106" s="31" t="s">
        <v>15</v>
      </c>
      <c r="C106" s="16" t="s">
        <v>285</v>
      </c>
      <c r="D106" s="16" t="s">
        <v>259</v>
      </c>
      <c r="E106" s="17" t="s">
        <v>260</v>
      </c>
      <c r="F106" s="45" t="s">
        <v>27</v>
      </c>
      <c r="G106" s="21">
        <v>-0.67149999999999999</v>
      </c>
      <c r="H106" s="19">
        <f t="shared" si="4"/>
        <v>27873.85</v>
      </c>
      <c r="I106" s="20">
        <v>-18717.29</v>
      </c>
      <c r="J106" s="37">
        <f t="shared" si="5"/>
        <v>28445.26</v>
      </c>
      <c r="K106" s="38">
        <f t="shared" si="6"/>
        <v>-19100.990000000002</v>
      </c>
      <c r="L106" s="72"/>
    </row>
    <row r="107" spans="1:12" customFormat="1" ht="31.5" x14ac:dyDescent="0.25">
      <c r="A107" s="15" t="s">
        <v>286</v>
      </c>
      <c r="B107" s="31" t="s">
        <v>15</v>
      </c>
      <c r="C107" s="16" t="s">
        <v>287</v>
      </c>
      <c r="D107" s="16" t="s">
        <v>263</v>
      </c>
      <c r="E107" s="17" t="s">
        <v>264</v>
      </c>
      <c r="F107" s="45" t="s">
        <v>27</v>
      </c>
      <c r="G107" s="21">
        <v>0.67149999999999999</v>
      </c>
      <c r="H107" s="19">
        <f t="shared" si="4"/>
        <v>60181.03</v>
      </c>
      <c r="I107" s="20">
        <v>40411.56</v>
      </c>
      <c r="J107" s="37">
        <f t="shared" si="5"/>
        <v>61414.74</v>
      </c>
      <c r="K107" s="38">
        <f t="shared" si="6"/>
        <v>41240</v>
      </c>
      <c r="L107" s="72"/>
    </row>
    <row r="108" spans="1:12" customFormat="1" ht="15" customHeight="1" x14ac:dyDescent="0.25">
      <c r="A108" s="23"/>
      <c r="B108" s="32"/>
      <c r="C108" s="158" t="s">
        <v>288</v>
      </c>
      <c r="D108" s="159"/>
      <c r="E108" s="160"/>
      <c r="F108" s="46"/>
      <c r="G108" s="24"/>
      <c r="H108" s="19"/>
      <c r="I108" s="25"/>
      <c r="J108" s="37">
        <f t="shared" si="5"/>
        <v>0</v>
      </c>
      <c r="K108" s="38">
        <f t="shared" si="6"/>
        <v>0</v>
      </c>
      <c r="L108" s="72"/>
    </row>
    <row r="109" spans="1:12" customFormat="1" ht="31.5" x14ac:dyDescent="0.25">
      <c r="A109" s="15" t="s">
        <v>289</v>
      </c>
      <c r="B109" s="31" t="s">
        <v>15</v>
      </c>
      <c r="C109" s="16" t="s">
        <v>290</v>
      </c>
      <c r="D109" s="16" t="s">
        <v>276</v>
      </c>
      <c r="E109" s="17" t="s">
        <v>277</v>
      </c>
      <c r="F109" s="45" t="s">
        <v>27</v>
      </c>
      <c r="G109" s="21">
        <v>9.5399999999999999E-2</v>
      </c>
      <c r="H109" s="19">
        <f t="shared" si="4"/>
        <v>72617.919999999998</v>
      </c>
      <c r="I109" s="20">
        <v>6927.75</v>
      </c>
      <c r="J109" s="37">
        <f t="shared" si="5"/>
        <v>74106.59</v>
      </c>
      <c r="K109" s="38">
        <f t="shared" si="6"/>
        <v>7069.77</v>
      </c>
      <c r="L109" s="72"/>
    </row>
    <row r="110" spans="1:12" customFormat="1" ht="31.5" x14ac:dyDescent="0.25">
      <c r="A110" s="15" t="s">
        <v>291</v>
      </c>
      <c r="B110" s="31" t="s">
        <v>15</v>
      </c>
      <c r="C110" s="16" t="s">
        <v>292</v>
      </c>
      <c r="D110" s="16" t="s">
        <v>247</v>
      </c>
      <c r="E110" s="17" t="s">
        <v>248</v>
      </c>
      <c r="F110" s="45" t="s">
        <v>27</v>
      </c>
      <c r="G110" s="21">
        <v>0.50380000000000003</v>
      </c>
      <c r="H110" s="19">
        <f t="shared" si="4"/>
        <v>7722.43</v>
      </c>
      <c r="I110" s="20">
        <v>3890.56</v>
      </c>
      <c r="J110" s="37">
        <f t="shared" si="5"/>
        <v>7880.74</v>
      </c>
      <c r="K110" s="38">
        <f t="shared" si="6"/>
        <v>3970.32</v>
      </c>
      <c r="L110" s="72"/>
    </row>
    <row r="111" spans="1:12" customFormat="1" ht="31.5" x14ac:dyDescent="0.25">
      <c r="A111" s="15" t="s">
        <v>293</v>
      </c>
      <c r="B111" s="31" t="s">
        <v>15</v>
      </c>
      <c r="C111" s="16" t="s">
        <v>294</v>
      </c>
      <c r="D111" s="16" t="s">
        <v>251</v>
      </c>
      <c r="E111" s="17" t="s">
        <v>252</v>
      </c>
      <c r="F111" s="45" t="s">
        <v>27</v>
      </c>
      <c r="G111" s="21">
        <v>0.50380000000000003</v>
      </c>
      <c r="H111" s="19">
        <f t="shared" si="4"/>
        <v>444105.93</v>
      </c>
      <c r="I111" s="20">
        <v>223740.57</v>
      </c>
      <c r="J111" s="37">
        <f t="shared" si="5"/>
        <v>453210.1</v>
      </c>
      <c r="K111" s="38">
        <f t="shared" si="6"/>
        <v>228327.25</v>
      </c>
      <c r="L111" s="72"/>
    </row>
    <row r="112" spans="1:12" customFormat="1" ht="63" x14ac:dyDescent="0.25">
      <c r="A112" s="15" t="s">
        <v>295</v>
      </c>
      <c r="B112" s="31" t="s">
        <v>15</v>
      </c>
      <c r="C112" s="16" t="s">
        <v>296</v>
      </c>
      <c r="D112" s="16" t="s">
        <v>297</v>
      </c>
      <c r="E112" s="17" t="s">
        <v>298</v>
      </c>
      <c r="F112" s="45" t="s">
        <v>27</v>
      </c>
      <c r="G112" s="21">
        <v>0.50380000000000003</v>
      </c>
      <c r="H112" s="19">
        <f t="shared" si="4"/>
        <v>235839.72</v>
      </c>
      <c r="I112" s="20">
        <v>118816.05</v>
      </c>
      <c r="J112" s="37">
        <f t="shared" si="5"/>
        <v>240674.43</v>
      </c>
      <c r="K112" s="38">
        <f t="shared" si="6"/>
        <v>121251.78</v>
      </c>
      <c r="L112" s="72"/>
    </row>
    <row r="113" spans="1:12" customFormat="1" ht="15.75" x14ac:dyDescent="0.25">
      <c r="A113" s="6" t="s">
        <v>45</v>
      </c>
      <c r="B113" s="157" t="s">
        <v>299</v>
      </c>
      <c r="C113" s="157"/>
      <c r="D113" s="157"/>
      <c r="E113" s="7" t="s">
        <v>300</v>
      </c>
      <c r="F113" s="8"/>
      <c r="G113" s="9"/>
      <c r="H113" s="19"/>
      <c r="I113" s="12"/>
      <c r="J113" s="37"/>
      <c r="K113" s="38"/>
      <c r="L113" s="72"/>
    </row>
    <row r="114" spans="1:12" customFormat="1" ht="31.5" x14ac:dyDescent="0.25">
      <c r="A114" s="15" t="s">
        <v>301</v>
      </c>
      <c r="B114" s="31" t="s">
        <v>15</v>
      </c>
      <c r="C114" s="16" t="s">
        <v>302</v>
      </c>
      <c r="D114" s="16" t="s">
        <v>303</v>
      </c>
      <c r="E114" s="17" t="s">
        <v>304</v>
      </c>
      <c r="F114" s="45" t="s">
        <v>27</v>
      </c>
      <c r="G114" s="21">
        <v>2.8355999999999999</v>
      </c>
      <c r="H114" s="19">
        <f t="shared" si="4"/>
        <v>552013.48</v>
      </c>
      <c r="I114" s="20">
        <v>1565289.42</v>
      </c>
      <c r="J114" s="37">
        <f t="shared" si="5"/>
        <v>563329.76</v>
      </c>
      <c r="K114" s="38">
        <f t="shared" si="6"/>
        <v>1597377.87</v>
      </c>
      <c r="L114" s="72"/>
    </row>
    <row r="115" spans="1:12" customFormat="1" ht="15.75" x14ac:dyDescent="0.25">
      <c r="A115" s="15" t="s">
        <v>305</v>
      </c>
      <c r="B115" s="31" t="s">
        <v>15</v>
      </c>
      <c r="C115" s="16" t="s">
        <v>306</v>
      </c>
      <c r="D115" s="16" t="s">
        <v>307</v>
      </c>
      <c r="E115" s="17" t="s">
        <v>308</v>
      </c>
      <c r="F115" s="45" t="s">
        <v>179</v>
      </c>
      <c r="G115" s="28">
        <v>0.10823000000000001</v>
      </c>
      <c r="H115" s="19">
        <f t="shared" si="4"/>
        <v>567105.32999999996</v>
      </c>
      <c r="I115" s="20">
        <v>61377.81</v>
      </c>
      <c r="J115" s="37">
        <f t="shared" si="5"/>
        <v>578730.99</v>
      </c>
      <c r="K115" s="38">
        <f t="shared" si="6"/>
        <v>62636.06</v>
      </c>
      <c r="L115" s="72"/>
    </row>
    <row r="116" spans="1:12" customFormat="1" ht="15.75" x14ac:dyDescent="0.25">
      <c r="A116" s="6" t="s">
        <v>49</v>
      </c>
      <c r="B116" s="157" t="s">
        <v>309</v>
      </c>
      <c r="C116" s="157"/>
      <c r="D116" s="157"/>
      <c r="E116" s="7" t="s">
        <v>310</v>
      </c>
      <c r="F116" s="8"/>
      <c r="G116" s="9"/>
      <c r="H116" s="19"/>
      <c r="I116" s="12"/>
      <c r="J116" s="37"/>
      <c r="K116" s="38"/>
      <c r="L116" s="72"/>
    </row>
    <row r="117" spans="1:12" customFormat="1" ht="31.5" x14ac:dyDescent="0.25">
      <c r="A117" s="15" t="s">
        <v>311</v>
      </c>
      <c r="B117" s="31" t="s">
        <v>15</v>
      </c>
      <c r="C117" s="16" t="s">
        <v>312</v>
      </c>
      <c r="D117" s="16" t="s">
        <v>313</v>
      </c>
      <c r="E117" s="17" t="s">
        <v>314</v>
      </c>
      <c r="F117" s="45" t="s">
        <v>179</v>
      </c>
      <c r="G117" s="21">
        <v>0.2114</v>
      </c>
      <c r="H117" s="19">
        <f t="shared" si="4"/>
        <v>570183.96</v>
      </c>
      <c r="I117" s="20">
        <v>120536.89</v>
      </c>
      <c r="J117" s="37">
        <f t="shared" si="5"/>
        <v>581872.73</v>
      </c>
      <c r="K117" s="38">
        <f t="shared" si="6"/>
        <v>123007.9</v>
      </c>
      <c r="L117" s="72"/>
    </row>
    <row r="118" spans="1:12" customFormat="1" ht="31.5" x14ac:dyDescent="0.25">
      <c r="A118" s="15" t="s">
        <v>315</v>
      </c>
      <c r="B118" s="31" t="s">
        <v>15</v>
      </c>
      <c r="C118" s="16" t="s">
        <v>316</v>
      </c>
      <c r="D118" s="16" t="s">
        <v>317</v>
      </c>
      <c r="E118" s="17" t="s">
        <v>318</v>
      </c>
      <c r="F118" s="45" t="s">
        <v>179</v>
      </c>
      <c r="G118" s="22">
        <v>0.17899999999999999</v>
      </c>
      <c r="H118" s="19">
        <f t="shared" si="4"/>
        <v>194861.96</v>
      </c>
      <c r="I118" s="20">
        <v>34880.29</v>
      </c>
      <c r="J118" s="37">
        <f t="shared" si="5"/>
        <v>198856.63</v>
      </c>
      <c r="K118" s="38">
        <f t="shared" si="6"/>
        <v>35595.339999999997</v>
      </c>
      <c r="L118" s="72"/>
    </row>
    <row r="119" spans="1:12" customFormat="1" ht="31.5" x14ac:dyDescent="0.25">
      <c r="A119" s="15" t="s">
        <v>319</v>
      </c>
      <c r="B119" s="31" t="s">
        <v>15</v>
      </c>
      <c r="C119" s="16" t="s">
        <v>320</v>
      </c>
      <c r="D119" s="16" t="s">
        <v>321</v>
      </c>
      <c r="E119" s="17" t="s">
        <v>322</v>
      </c>
      <c r="F119" s="45" t="s">
        <v>27</v>
      </c>
      <c r="G119" s="29">
        <v>0.113216</v>
      </c>
      <c r="H119" s="19">
        <f t="shared" si="4"/>
        <v>7811.18</v>
      </c>
      <c r="I119" s="20">
        <v>884.35</v>
      </c>
      <c r="J119" s="37">
        <f t="shared" si="5"/>
        <v>7971.31</v>
      </c>
      <c r="K119" s="38">
        <f t="shared" si="6"/>
        <v>902.48</v>
      </c>
      <c r="L119" s="72"/>
    </row>
    <row r="120" spans="1:12" customFormat="1" ht="31.5" x14ac:dyDescent="0.25">
      <c r="A120" s="15" t="s">
        <v>323</v>
      </c>
      <c r="B120" s="31" t="s">
        <v>15</v>
      </c>
      <c r="C120" s="16" t="s">
        <v>324</v>
      </c>
      <c r="D120" s="16" t="s">
        <v>325</v>
      </c>
      <c r="E120" s="17" t="s">
        <v>326</v>
      </c>
      <c r="F120" s="45" t="s">
        <v>27</v>
      </c>
      <c r="G120" s="29">
        <v>0.113216</v>
      </c>
      <c r="H120" s="19">
        <f t="shared" si="4"/>
        <v>7235.55</v>
      </c>
      <c r="I120" s="20">
        <v>819.18</v>
      </c>
      <c r="J120" s="37">
        <f t="shared" si="5"/>
        <v>7383.88</v>
      </c>
      <c r="K120" s="38">
        <f t="shared" si="6"/>
        <v>835.97</v>
      </c>
      <c r="L120" s="72"/>
    </row>
    <row r="121" spans="1:12" customFormat="1" ht="15.75" x14ac:dyDescent="0.25">
      <c r="A121" s="6" t="s">
        <v>54</v>
      </c>
      <c r="B121" s="157" t="s">
        <v>327</v>
      </c>
      <c r="C121" s="157"/>
      <c r="D121" s="157"/>
      <c r="E121" s="7" t="s">
        <v>328</v>
      </c>
      <c r="F121" s="8"/>
      <c r="G121" s="9"/>
      <c r="H121" s="19"/>
      <c r="I121" s="12"/>
      <c r="J121" s="37"/>
      <c r="K121" s="38"/>
      <c r="L121" s="72"/>
    </row>
    <row r="122" spans="1:12" customFormat="1" ht="31.5" x14ac:dyDescent="0.25">
      <c r="A122" s="15" t="s">
        <v>329</v>
      </c>
      <c r="B122" s="31" t="s">
        <v>15</v>
      </c>
      <c r="C122" s="16" t="s">
        <v>330</v>
      </c>
      <c r="D122" s="16" t="s">
        <v>331</v>
      </c>
      <c r="E122" s="17" t="s">
        <v>332</v>
      </c>
      <c r="F122" s="45" t="s">
        <v>333</v>
      </c>
      <c r="G122" s="18">
        <v>0.03</v>
      </c>
      <c r="H122" s="19">
        <f t="shared" si="4"/>
        <v>298947</v>
      </c>
      <c r="I122" s="20">
        <v>8968.41</v>
      </c>
      <c r="J122" s="37">
        <f t="shared" si="5"/>
        <v>305075.40999999997</v>
      </c>
      <c r="K122" s="38">
        <f t="shared" si="6"/>
        <v>9152.26</v>
      </c>
      <c r="L122" s="72"/>
    </row>
    <row r="123" spans="1:12" customFormat="1" ht="47.25" x14ac:dyDescent="0.25">
      <c r="A123" s="15" t="s">
        <v>334</v>
      </c>
      <c r="B123" s="31" t="s">
        <v>15</v>
      </c>
      <c r="C123" s="16" t="s">
        <v>335</v>
      </c>
      <c r="D123" s="16" t="s">
        <v>336</v>
      </c>
      <c r="E123" s="17" t="s">
        <v>337</v>
      </c>
      <c r="F123" s="45" t="s">
        <v>179</v>
      </c>
      <c r="G123" s="28">
        <v>0.12876000000000001</v>
      </c>
      <c r="H123" s="19">
        <f t="shared" si="4"/>
        <v>210009.32</v>
      </c>
      <c r="I123" s="20">
        <v>27040.799999999999</v>
      </c>
      <c r="J123" s="37">
        <f t="shared" si="5"/>
        <v>214314.51</v>
      </c>
      <c r="K123" s="38">
        <f t="shared" si="6"/>
        <v>27595.14</v>
      </c>
      <c r="L123" s="72"/>
    </row>
    <row r="124" spans="1:12" customFormat="1" ht="47.25" x14ac:dyDescent="0.25">
      <c r="A124" s="15" t="s">
        <v>338</v>
      </c>
      <c r="B124" s="31" t="s">
        <v>15</v>
      </c>
      <c r="C124" s="16" t="s">
        <v>339</v>
      </c>
      <c r="D124" s="16" t="s">
        <v>340</v>
      </c>
      <c r="E124" s="17" t="s">
        <v>341</v>
      </c>
      <c r="F124" s="45" t="s">
        <v>179</v>
      </c>
      <c r="G124" s="28">
        <v>0.56525000000000003</v>
      </c>
      <c r="H124" s="19">
        <f t="shared" si="4"/>
        <v>201533.64</v>
      </c>
      <c r="I124" s="20">
        <v>113916.89</v>
      </c>
      <c r="J124" s="37">
        <f t="shared" si="5"/>
        <v>205665.08</v>
      </c>
      <c r="K124" s="38">
        <f t="shared" si="6"/>
        <v>116252.19</v>
      </c>
      <c r="L124" s="72"/>
    </row>
    <row r="125" spans="1:12" customFormat="1" ht="31.5" x14ac:dyDescent="0.25">
      <c r="A125" s="15" t="s">
        <v>342</v>
      </c>
      <c r="B125" s="31" t="s">
        <v>15</v>
      </c>
      <c r="C125" s="16" t="s">
        <v>343</v>
      </c>
      <c r="D125" s="16" t="s">
        <v>313</v>
      </c>
      <c r="E125" s="17" t="s">
        <v>314</v>
      </c>
      <c r="F125" s="45" t="s">
        <v>179</v>
      </c>
      <c r="G125" s="28">
        <v>0.56618000000000002</v>
      </c>
      <c r="H125" s="19">
        <f t="shared" si="4"/>
        <v>841317.51</v>
      </c>
      <c r="I125" s="20">
        <v>476337.15</v>
      </c>
      <c r="J125" s="37">
        <f t="shared" si="5"/>
        <v>858564.52</v>
      </c>
      <c r="K125" s="38">
        <f t="shared" si="6"/>
        <v>486102.06</v>
      </c>
      <c r="L125" s="72"/>
    </row>
    <row r="126" spans="1:12" customFormat="1" ht="31.5" x14ac:dyDescent="0.25">
      <c r="A126" s="15" t="s">
        <v>344</v>
      </c>
      <c r="B126" s="31" t="s">
        <v>15</v>
      </c>
      <c r="C126" s="16" t="s">
        <v>345</v>
      </c>
      <c r="D126" s="16" t="s">
        <v>331</v>
      </c>
      <c r="E126" s="17" t="s">
        <v>332</v>
      </c>
      <c r="F126" s="45" t="s">
        <v>333</v>
      </c>
      <c r="G126" s="18">
        <v>0.23</v>
      </c>
      <c r="H126" s="19">
        <f t="shared" si="4"/>
        <v>220250.57</v>
      </c>
      <c r="I126" s="20">
        <v>50657.63</v>
      </c>
      <c r="J126" s="37">
        <f t="shared" si="5"/>
        <v>224765.71</v>
      </c>
      <c r="K126" s="38">
        <f t="shared" si="6"/>
        <v>51696.11</v>
      </c>
      <c r="L126" s="72"/>
    </row>
    <row r="127" spans="1:12" customFormat="1" ht="15.75" x14ac:dyDescent="0.25">
      <c r="A127" s="6" t="s">
        <v>60</v>
      </c>
      <c r="B127" s="157" t="s">
        <v>346</v>
      </c>
      <c r="C127" s="157"/>
      <c r="D127" s="157"/>
      <c r="E127" s="7" t="s">
        <v>347</v>
      </c>
      <c r="F127" s="8"/>
      <c r="G127" s="9"/>
      <c r="H127" s="19"/>
      <c r="I127" s="12"/>
      <c r="J127" s="37"/>
      <c r="K127" s="38"/>
      <c r="L127" s="72"/>
    </row>
    <row r="128" spans="1:12" customFormat="1" ht="15" customHeight="1" x14ac:dyDescent="0.25">
      <c r="A128" s="23"/>
      <c r="B128" s="32"/>
      <c r="C128" s="176" t="s">
        <v>348</v>
      </c>
      <c r="D128" s="176"/>
      <c r="E128" s="176"/>
      <c r="F128" s="46"/>
      <c r="G128" s="24"/>
      <c r="H128" s="19"/>
      <c r="I128" s="25"/>
      <c r="J128" s="37"/>
      <c r="K128" s="38"/>
      <c r="L128" s="72"/>
    </row>
    <row r="129" spans="1:12" customFormat="1" ht="47.25" x14ac:dyDescent="0.25">
      <c r="A129" s="15" t="s">
        <v>349</v>
      </c>
      <c r="B129" s="31" t="s">
        <v>15</v>
      </c>
      <c r="C129" s="16" t="s">
        <v>350</v>
      </c>
      <c r="D129" s="16" t="s">
        <v>351</v>
      </c>
      <c r="E129" s="17" t="s">
        <v>352</v>
      </c>
      <c r="F129" s="45" t="s">
        <v>57</v>
      </c>
      <c r="G129" s="18">
        <v>0.08</v>
      </c>
      <c r="H129" s="19">
        <f t="shared" si="4"/>
        <v>13963</v>
      </c>
      <c r="I129" s="20">
        <v>1117.04</v>
      </c>
      <c r="J129" s="37">
        <f t="shared" si="5"/>
        <v>14249.24</v>
      </c>
      <c r="K129" s="38">
        <f t="shared" si="6"/>
        <v>1139.94</v>
      </c>
      <c r="L129" s="72"/>
    </row>
    <row r="130" spans="1:12" customFormat="1" ht="15.75" x14ac:dyDescent="0.25">
      <c r="A130" s="15" t="s">
        <v>353</v>
      </c>
      <c r="B130" s="31" t="s">
        <v>15</v>
      </c>
      <c r="C130" s="16" t="s">
        <v>354</v>
      </c>
      <c r="D130" s="16" t="s">
        <v>355</v>
      </c>
      <c r="E130" s="17" t="s">
        <v>356</v>
      </c>
      <c r="F130" s="45" t="s">
        <v>179</v>
      </c>
      <c r="G130" s="28">
        <v>0.16833000000000001</v>
      </c>
      <c r="H130" s="19">
        <f t="shared" si="4"/>
        <v>124588.07</v>
      </c>
      <c r="I130" s="20">
        <v>20971.91</v>
      </c>
      <c r="J130" s="37">
        <f t="shared" si="5"/>
        <v>127142.13</v>
      </c>
      <c r="K130" s="38">
        <f t="shared" si="6"/>
        <v>21401.83</v>
      </c>
      <c r="L130" s="72"/>
    </row>
    <row r="131" spans="1:12" customFormat="1" ht="47.25" x14ac:dyDescent="0.25">
      <c r="A131" s="15" t="s">
        <v>357</v>
      </c>
      <c r="B131" s="31" t="s">
        <v>15</v>
      </c>
      <c r="C131" s="16" t="s">
        <v>358</v>
      </c>
      <c r="D131" s="16" t="s">
        <v>359</v>
      </c>
      <c r="E131" s="17" t="s">
        <v>360</v>
      </c>
      <c r="F131" s="45" t="s">
        <v>333</v>
      </c>
      <c r="G131" s="18">
        <v>0.08</v>
      </c>
      <c r="H131" s="19">
        <f t="shared" si="4"/>
        <v>8938.75</v>
      </c>
      <c r="I131" s="20">
        <v>715.1</v>
      </c>
      <c r="J131" s="37">
        <f t="shared" si="5"/>
        <v>9121.99</v>
      </c>
      <c r="K131" s="38">
        <f t="shared" si="6"/>
        <v>729.76</v>
      </c>
      <c r="L131" s="72"/>
    </row>
    <row r="132" spans="1:12" customFormat="1" ht="15" customHeight="1" x14ac:dyDescent="0.25">
      <c r="A132" s="23"/>
      <c r="B132" s="32"/>
      <c r="C132" s="176" t="s">
        <v>361</v>
      </c>
      <c r="D132" s="176"/>
      <c r="E132" s="176"/>
      <c r="F132" s="46"/>
      <c r="G132" s="24"/>
      <c r="H132" s="19"/>
      <c r="I132" s="25"/>
      <c r="J132" s="37"/>
      <c r="K132" s="38"/>
      <c r="L132" s="72"/>
    </row>
    <row r="133" spans="1:12" customFormat="1" ht="47.25" x14ac:dyDescent="0.25">
      <c r="A133" s="15" t="s">
        <v>362</v>
      </c>
      <c r="B133" s="31" t="s">
        <v>15</v>
      </c>
      <c r="C133" s="16" t="s">
        <v>363</v>
      </c>
      <c r="D133" s="16" t="s">
        <v>351</v>
      </c>
      <c r="E133" s="17" t="s">
        <v>352</v>
      </c>
      <c r="F133" s="45" t="s">
        <v>57</v>
      </c>
      <c r="G133" s="22">
        <v>0.216</v>
      </c>
      <c r="H133" s="19">
        <f t="shared" si="4"/>
        <v>13963.01</v>
      </c>
      <c r="I133" s="20">
        <v>3016.01</v>
      </c>
      <c r="J133" s="37">
        <f t="shared" si="5"/>
        <v>14249.25</v>
      </c>
      <c r="K133" s="38">
        <f t="shared" si="6"/>
        <v>3077.84</v>
      </c>
      <c r="L133" s="72"/>
    </row>
    <row r="134" spans="1:12" customFormat="1" ht="15.75" x14ac:dyDescent="0.25">
      <c r="A134" s="15" t="s">
        <v>364</v>
      </c>
      <c r="B134" s="31" t="s">
        <v>15</v>
      </c>
      <c r="C134" s="16" t="s">
        <v>365</v>
      </c>
      <c r="D134" s="16" t="s">
        <v>355</v>
      </c>
      <c r="E134" s="17" t="s">
        <v>356</v>
      </c>
      <c r="F134" s="45" t="s">
        <v>179</v>
      </c>
      <c r="G134" s="28">
        <v>0.43031999999999998</v>
      </c>
      <c r="H134" s="19">
        <f t="shared" si="4"/>
        <v>124587.98</v>
      </c>
      <c r="I134" s="20">
        <v>53612.7</v>
      </c>
      <c r="J134" s="37">
        <f t="shared" si="5"/>
        <v>127142.03</v>
      </c>
      <c r="K134" s="38">
        <f t="shared" si="6"/>
        <v>54711.76</v>
      </c>
      <c r="L134" s="72"/>
    </row>
    <row r="135" spans="1:12" customFormat="1" ht="47.25" x14ac:dyDescent="0.25">
      <c r="A135" s="15" t="s">
        <v>366</v>
      </c>
      <c r="B135" s="31" t="s">
        <v>15</v>
      </c>
      <c r="C135" s="16" t="s">
        <v>367</v>
      </c>
      <c r="D135" s="16" t="s">
        <v>359</v>
      </c>
      <c r="E135" s="17" t="s">
        <v>360</v>
      </c>
      <c r="F135" s="45" t="s">
        <v>333</v>
      </c>
      <c r="G135" s="18">
        <v>0.24</v>
      </c>
      <c r="H135" s="19">
        <f t="shared" si="4"/>
        <v>8938.67</v>
      </c>
      <c r="I135" s="20">
        <v>2145.2800000000002</v>
      </c>
      <c r="J135" s="37">
        <f t="shared" si="5"/>
        <v>9121.91</v>
      </c>
      <c r="K135" s="38">
        <f t="shared" si="6"/>
        <v>2189.2600000000002</v>
      </c>
      <c r="L135" s="72"/>
    </row>
    <row r="136" spans="1:12" customFormat="1" ht="15" customHeight="1" x14ac:dyDescent="0.25">
      <c r="A136" s="23"/>
      <c r="B136" s="32"/>
      <c r="C136" s="176" t="s">
        <v>361</v>
      </c>
      <c r="D136" s="176"/>
      <c r="E136" s="176"/>
      <c r="F136" s="46"/>
      <c r="G136" s="24"/>
      <c r="H136" s="19"/>
      <c r="I136" s="25"/>
      <c r="J136" s="37"/>
      <c r="K136" s="38"/>
      <c r="L136" s="72"/>
    </row>
    <row r="137" spans="1:12" customFormat="1" ht="47.25" x14ac:dyDescent="0.25">
      <c r="A137" s="15" t="s">
        <v>368</v>
      </c>
      <c r="B137" s="31" t="s">
        <v>15</v>
      </c>
      <c r="C137" s="16" t="s">
        <v>369</v>
      </c>
      <c r="D137" s="16" t="s">
        <v>351</v>
      </c>
      <c r="E137" s="17" t="s">
        <v>352</v>
      </c>
      <c r="F137" s="45" t="s">
        <v>57</v>
      </c>
      <c r="G137" s="18">
        <v>0.08</v>
      </c>
      <c r="H137" s="19">
        <f t="shared" si="4"/>
        <v>13963</v>
      </c>
      <c r="I137" s="20">
        <v>1117.04</v>
      </c>
      <c r="J137" s="37">
        <f t="shared" si="5"/>
        <v>14249.24</v>
      </c>
      <c r="K137" s="38">
        <f t="shared" si="6"/>
        <v>1139.94</v>
      </c>
      <c r="L137" s="72"/>
    </row>
    <row r="138" spans="1:12" customFormat="1" ht="15.75" x14ac:dyDescent="0.25">
      <c r="A138" s="15" t="s">
        <v>370</v>
      </c>
      <c r="B138" s="31" t="s">
        <v>15</v>
      </c>
      <c r="C138" s="16" t="s">
        <v>371</v>
      </c>
      <c r="D138" s="16" t="s">
        <v>355</v>
      </c>
      <c r="E138" s="17" t="s">
        <v>356</v>
      </c>
      <c r="F138" s="45" t="s">
        <v>179</v>
      </c>
      <c r="G138" s="28">
        <v>1.342E-2</v>
      </c>
      <c r="H138" s="19">
        <f t="shared" si="4"/>
        <v>124586.44</v>
      </c>
      <c r="I138" s="20">
        <v>1671.95</v>
      </c>
      <c r="J138" s="37">
        <f t="shared" si="5"/>
        <v>127140.46</v>
      </c>
      <c r="K138" s="38">
        <f t="shared" si="6"/>
        <v>1706.22</v>
      </c>
      <c r="L138" s="72"/>
    </row>
    <row r="139" spans="1:12" customFormat="1" ht="47.25" x14ac:dyDescent="0.25">
      <c r="A139" s="15" t="s">
        <v>372</v>
      </c>
      <c r="B139" s="31" t="s">
        <v>15</v>
      </c>
      <c r="C139" s="16" t="s">
        <v>373</v>
      </c>
      <c r="D139" s="16" t="s">
        <v>359</v>
      </c>
      <c r="E139" s="17" t="s">
        <v>360</v>
      </c>
      <c r="F139" s="45" t="s">
        <v>333</v>
      </c>
      <c r="G139" s="18">
        <v>0.08</v>
      </c>
      <c r="H139" s="19">
        <f t="shared" si="4"/>
        <v>8938.75</v>
      </c>
      <c r="I139" s="20">
        <v>715.1</v>
      </c>
      <c r="J139" s="37">
        <f t="shared" si="5"/>
        <v>9121.99</v>
      </c>
      <c r="K139" s="38">
        <f t="shared" si="6"/>
        <v>729.76</v>
      </c>
      <c r="L139" s="72"/>
    </row>
    <row r="140" spans="1:12" customFormat="1" ht="15.75" x14ac:dyDescent="0.25">
      <c r="A140" s="6" t="s">
        <v>64</v>
      </c>
      <c r="B140" s="157" t="s">
        <v>374</v>
      </c>
      <c r="C140" s="157"/>
      <c r="D140" s="157"/>
      <c r="E140" s="7" t="s">
        <v>375</v>
      </c>
      <c r="F140" s="8"/>
      <c r="G140" s="9"/>
      <c r="H140" s="19"/>
      <c r="I140" s="12"/>
      <c r="J140" s="37"/>
      <c r="K140" s="38"/>
      <c r="L140" s="72"/>
    </row>
    <row r="141" spans="1:12" customFormat="1" ht="15.75" hidden="1" x14ac:dyDescent="0.25">
      <c r="A141" s="15"/>
      <c r="B141" s="31"/>
      <c r="C141" s="16"/>
      <c r="D141" s="16"/>
      <c r="E141" s="17"/>
      <c r="F141" s="45"/>
      <c r="G141" s="18"/>
      <c r="H141" s="19"/>
      <c r="I141" s="20"/>
      <c r="J141" s="37"/>
      <c r="K141" s="38"/>
      <c r="L141" s="72"/>
    </row>
    <row r="142" spans="1:12" customFormat="1" ht="15.75" hidden="1" x14ac:dyDescent="0.25">
      <c r="A142" s="15"/>
      <c r="B142" s="31"/>
      <c r="C142" s="16"/>
      <c r="D142" s="16"/>
      <c r="E142" s="17"/>
      <c r="F142" s="45"/>
      <c r="G142" s="18"/>
      <c r="H142" s="19"/>
      <c r="I142" s="20"/>
      <c r="J142" s="37"/>
      <c r="K142" s="38"/>
      <c r="L142" s="72"/>
    </row>
    <row r="143" spans="1:12" customFormat="1" ht="15.75" hidden="1" x14ac:dyDescent="0.25">
      <c r="A143" s="15"/>
      <c r="B143" s="31"/>
      <c r="C143" s="16"/>
      <c r="D143" s="16"/>
      <c r="E143" s="17"/>
      <c r="F143" s="45"/>
      <c r="G143" s="21"/>
      <c r="H143" s="19"/>
      <c r="I143" s="20"/>
      <c r="J143" s="37"/>
      <c r="K143" s="38"/>
      <c r="L143" s="72"/>
    </row>
    <row r="144" spans="1:12" customFormat="1" ht="15.75" hidden="1" x14ac:dyDescent="0.25">
      <c r="A144" s="15"/>
      <c r="B144" s="31"/>
      <c r="C144" s="16"/>
      <c r="D144" s="16"/>
      <c r="E144" s="17"/>
      <c r="F144" s="45"/>
      <c r="G144" s="21"/>
      <c r="H144" s="19"/>
      <c r="I144" s="20"/>
      <c r="J144" s="37"/>
      <c r="K144" s="38"/>
      <c r="L144" s="72"/>
    </row>
    <row r="145" spans="1:12" customFormat="1" ht="15.75" hidden="1" x14ac:dyDescent="0.25">
      <c r="A145" s="15"/>
      <c r="B145" s="31"/>
      <c r="C145" s="16"/>
      <c r="D145" s="16"/>
      <c r="E145" s="17"/>
      <c r="F145" s="45"/>
      <c r="G145" s="22"/>
      <c r="H145" s="19"/>
      <c r="I145" s="20"/>
      <c r="J145" s="37"/>
      <c r="K145" s="38"/>
      <c r="L145" s="72"/>
    </row>
    <row r="146" spans="1:12" customFormat="1" ht="15.75" hidden="1" x14ac:dyDescent="0.25">
      <c r="A146" s="15"/>
      <c r="B146" s="31"/>
      <c r="C146" s="16"/>
      <c r="D146" s="16"/>
      <c r="E146" s="17"/>
      <c r="F146" s="45"/>
      <c r="G146" s="21"/>
      <c r="H146" s="19"/>
      <c r="I146" s="20"/>
      <c r="J146" s="37"/>
      <c r="K146" s="38"/>
      <c r="L146" s="72"/>
    </row>
    <row r="147" spans="1:12" customFormat="1" ht="15.75" hidden="1" x14ac:dyDescent="0.25">
      <c r="A147" s="15"/>
      <c r="B147" s="31"/>
      <c r="C147" s="16"/>
      <c r="D147" s="16"/>
      <c r="E147" s="17"/>
      <c r="F147" s="45"/>
      <c r="G147" s="18"/>
      <c r="H147" s="19"/>
      <c r="I147" s="20"/>
      <c r="J147" s="37"/>
      <c r="K147" s="38"/>
      <c r="L147" s="72"/>
    </row>
    <row r="148" spans="1:12" customFormat="1" ht="31.5" x14ac:dyDescent="0.25">
      <c r="A148" s="15" t="s">
        <v>376</v>
      </c>
      <c r="B148" s="31" t="s">
        <v>15</v>
      </c>
      <c r="C148" s="16" t="s">
        <v>377</v>
      </c>
      <c r="D148" s="16" t="s">
        <v>378</v>
      </c>
      <c r="E148" s="17" t="s">
        <v>379</v>
      </c>
      <c r="F148" s="45" t="s">
        <v>179</v>
      </c>
      <c r="G148" s="18">
        <v>75.459999999999994</v>
      </c>
      <c r="H148" s="19">
        <f t="shared" ref="H148:H151" si="7">ROUND(I148/G148,2)</f>
        <v>1083.8800000000001</v>
      </c>
      <c r="I148" s="20">
        <v>81789.58</v>
      </c>
      <c r="J148" s="37">
        <f t="shared" ref="J148:J151" si="8">ROUND(H148*M$11*N$11,2)</f>
        <v>1106.0999999999999</v>
      </c>
      <c r="K148" s="38">
        <f t="shared" ref="K148:K151" si="9">ROUND(J148*G148,2)</f>
        <v>83466.31</v>
      </c>
      <c r="L148" s="72"/>
    </row>
    <row r="149" spans="1:12" customFormat="1" ht="15.75" x14ac:dyDescent="0.25">
      <c r="A149" s="15" t="s">
        <v>380</v>
      </c>
      <c r="B149" s="31" t="s">
        <v>15</v>
      </c>
      <c r="C149" s="16" t="s">
        <v>381</v>
      </c>
      <c r="D149" s="16" t="s">
        <v>382</v>
      </c>
      <c r="E149" s="17" t="s">
        <v>383</v>
      </c>
      <c r="F149" s="45" t="s">
        <v>179</v>
      </c>
      <c r="G149" s="18">
        <v>53.74</v>
      </c>
      <c r="H149" s="19">
        <f t="shared" si="7"/>
        <v>1357.51</v>
      </c>
      <c r="I149" s="20">
        <v>72952.69</v>
      </c>
      <c r="J149" s="37">
        <f t="shared" si="8"/>
        <v>1385.34</v>
      </c>
      <c r="K149" s="38">
        <f t="shared" si="9"/>
        <v>74448.17</v>
      </c>
      <c r="L149" s="72"/>
    </row>
    <row r="150" spans="1:12" customFormat="1" ht="31.5" x14ac:dyDescent="0.25">
      <c r="A150" s="15" t="s">
        <v>384</v>
      </c>
      <c r="B150" s="31" t="s">
        <v>15</v>
      </c>
      <c r="C150" s="16" t="s">
        <v>385</v>
      </c>
      <c r="D150" s="16" t="s">
        <v>386</v>
      </c>
      <c r="E150" s="17" t="s">
        <v>387</v>
      </c>
      <c r="F150" s="45" t="s">
        <v>179</v>
      </c>
      <c r="G150" s="22">
        <v>0.29399999999999998</v>
      </c>
      <c r="H150" s="19">
        <f t="shared" si="7"/>
        <v>738.91</v>
      </c>
      <c r="I150" s="20">
        <v>217.24</v>
      </c>
      <c r="J150" s="37">
        <f t="shared" si="8"/>
        <v>754.06</v>
      </c>
      <c r="K150" s="38">
        <f t="shared" si="9"/>
        <v>221.69</v>
      </c>
      <c r="L150" s="72"/>
    </row>
    <row r="151" spans="1:12" customFormat="1" ht="94.5" x14ac:dyDescent="0.25">
      <c r="A151" s="15" t="s">
        <v>388</v>
      </c>
      <c r="B151" s="31" t="s">
        <v>15</v>
      </c>
      <c r="C151" s="16" t="s">
        <v>389</v>
      </c>
      <c r="D151" s="16" t="s">
        <v>390</v>
      </c>
      <c r="E151" s="17" t="s">
        <v>391</v>
      </c>
      <c r="F151" s="45" t="s">
        <v>179</v>
      </c>
      <c r="G151" s="22">
        <v>0.29399999999999998</v>
      </c>
      <c r="H151" s="19">
        <f t="shared" si="7"/>
        <v>568.29999999999995</v>
      </c>
      <c r="I151" s="20">
        <v>167.08</v>
      </c>
      <c r="J151" s="37">
        <f t="shared" si="8"/>
        <v>579.95000000000005</v>
      </c>
      <c r="K151" s="38">
        <f t="shared" si="9"/>
        <v>170.51</v>
      </c>
      <c r="L151" s="72"/>
    </row>
    <row r="152" spans="1:12" s="112" customFormat="1" ht="18.75" x14ac:dyDescent="0.3">
      <c r="A152" s="182" t="s">
        <v>1125</v>
      </c>
      <c r="B152" s="183"/>
      <c r="C152" s="183"/>
      <c r="D152" s="183"/>
      <c r="E152" s="183"/>
      <c r="F152" s="183"/>
      <c r="G152" s="183"/>
      <c r="H152" s="184"/>
      <c r="I152" s="113">
        <f>SUM(I156:I206)</f>
        <v>1232471.7899999998</v>
      </c>
      <c r="J152" s="114"/>
      <c r="K152" s="115">
        <f>SUM(K156:K206)</f>
        <v>1257737.5899999999</v>
      </c>
      <c r="L152" s="110"/>
    </row>
    <row r="153" spans="1:12" s="112" customFormat="1" ht="18.75" x14ac:dyDescent="0.3">
      <c r="A153" s="185" t="s">
        <v>1126</v>
      </c>
      <c r="B153" s="186"/>
      <c r="C153" s="186"/>
      <c r="D153" s="186"/>
      <c r="E153" s="187"/>
      <c r="F153" s="116"/>
      <c r="G153" s="117"/>
      <c r="H153" s="117"/>
      <c r="I153" s="118">
        <f>I176+I187+I189+I191+I196+I198+I199+I202</f>
        <v>384496.07999999996</v>
      </c>
      <c r="J153" s="119"/>
      <c r="K153" s="120">
        <f>K176+K187+K189+K191+K196+K198+K199+K202</f>
        <v>392378.23000000004</v>
      </c>
      <c r="L153" s="135"/>
    </row>
    <row r="154" spans="1:12" customFormat="1" ht="15.75" x14ac:dyDescent="0.25">
      <c r="A154" s="6" t="s">
        <v>69</v>
      </c>
      <c r="B154" s="157" t="s">
        <v>392</v>
      </c>
      <c r="C154" s="157"/>
      <c r="D154" s="157"/>
      <c r="E154" s="7" t="s">
        <v>393</v>
      </c>
      <c r="F154" s="8"/>
      <c r="G154" s="9"/>
      <c r="H154" s="12"/>
      <c r="I154" s="12"/>
      <c r="J154" s="36"/>
      <c r="K154" s="36"/>
      <c r="L154" s="72"/>
    </row>
    <row r="155" spans="1:12" customFormat="1" ht="15.75" x14ac:dyDescent="0.25">
      <c r="A155" s="23"/>
      <c r="B155" s="32"/>
      <c r="C155" s="176" t="s">
        <v>394</v>
      </c>
      <c r="D155" s="176"/>
      <c r="E155" s="176"/>
      <c r="F155" s="176"/>
      <c r="G155" s="176"/>
      <c r="H155" s="176"/>
      <c r="I155" s="176"/>
      <c r="J155" s="42"/>
      <c r="K155" s="42"/>
      <c r="L155" s="72"/>
    </row>
    <row r="156" spans="1:12" customFormat="1" ht="47.25" x14ac:dyDescent="0.25">
      <c r="A156" s="15" t="s">
        <v>395</v>
      </c>
      <c r="B156" s="31" t="s">
        <v>396</v>
      </c>
      <c r="C156" s="16" t="s">
        <v>11</v>
      </c>
      <c r="D156" s="16" t="s">
        <v>397</v>
      </c>
      <c r="E156" s="17" t="s">
        <v>398</v>
      </c>
      <c r="F156" s="45" t="s">
        <v>57</v>
      </c>
      <c r="G156" s="22">
        <v>0.70599999999999996</v>
      </c>
      <c r="H156" s="19">
        <f t="shared" ref="H156:H206" si="10">ROUND(I156/G156,2)</f>
        <v>28959.75</v>
      </c>
      <c r="I156" s="20">
        <v>20445.580000000002</v>
      </c>
      <c r="J156" s="37">
        <f t="shared" ref="J156:J170" si="11">ROUND(H156*M$11*N$11,2)</f>
        <v>29553.42</v>
      </c>
      <c r="K156" s="38">
        <f t="shared" ref="K156:K170" si="12">ROUND(J156*G156,2)</f>
        <v>20864.71</v>
      </c>
      <c r="L156" s="72"/>
    </row>
    <row r="157" spans="1:12" customFormat="1" ht="31.5" x14ac:dyDescent="0.25">
      <c r="A157" s="15" t="s">
        <v>399</v>
      </c>
      <c r="B157" s="31" t="s">
        <v>396</v>
      </c>
      <c r="C157" s="16" t="s">
        <v>20</v>
      </c>
      <c r="D157" s="16" t="s">
        <v>400</v>
      </c>
      <c r="E157" s="17" t="s">
        <v>401</v>
      </c>
      <c r="F157" s="45" t="s">
        <v>67</v>
      </c>
      <c r="G157" s="26">
        <v>50</v>
      </c>
      <c r="H157" s="19">
        <f t="shared" si="10"/>
        <v>276.67</v>
      </c>
      <c r="I157" s="20">
        <v>13833.5</v>
      </c>
      <c r="J157" s="37">
        <f t="shared" si="11"/>
        <v>282.33999999999997</v>
      </c>
      <c r="K157" s="38">
        <f t="shared" si="12"/>
        <v>14117</v>
      </c>
      <c r="L157" s="72"/>
    </row>
    <row r="158" spans="1:12" customFormat="1" ht="47.25" x14ac:dyDescent="0.25">
      <c r="A158" s="15" t="s">
        <v>402</v>
      </c>
      <c r="B158" s="31" t="s">
        <v>396</v>
      </c>
      <c r="C158" s="16" t="s">
        <v>24</v>
      </c>
      <c r="D158" s="16" t="s">
        <v>403</v>
      </c>
      <c r="E158" s="17" t="s">
        <v>404</v>
      </c>
      <c r="F158" s="45" t="s">
        <v>57</v>
      </c>
      <c r="G158" s="22">
        <v>0.375</v>
      </c>
      <c r="H158" s="19">
        <f t="shared" si="10"/>
        <v>30738.240000000002</v>
      </c>
      <c r="I158" s="20">
        <v>11526.84</v>
      </c>
      <c r="J158" s="37">
        <f t="shared" si="11"/>
        <v>31368.37</v>
      </c>
      <c r="K158" s="38">
        <f t="shared" si="12"/>
        <v>11763.14</v>
      </c>
      <c r="L158" s="72"/>
    </row>
    <row r="159" spans="1:12" customFormat="1" ht="15.75" x14ac:dyDescent="0.25">
      <c r="A159" s="15" t="s">
        <v>405</v>
      </c>
      <c r="B159" s="31" t="s">
        <v>396</v>
      </c>
      <c r="C159" s="16" t="s">
        <v>29</v>
      </c>
      <c r="D159" s="16" t="s">
        <v>406</v>
      </c>
      <c r="E159" s="17" t="s">
        <v>407</v>
      </c>
      <c r="F159" s="45" t="s">
        <v>67</v>
      </c>
      <c r="G159" s="26">
        <v>2</v>
      </c>
      <c r="H159" s="19">
        <f t="shared" si="10"/>
        <v>224.17</v>
      </c>
      <c r="I159" s="20">
        <v>448.34</v>
      </c>
      <c r="J159" s="37">
        <f t="shared" si="11"/>
        <v>228.77</v>
      </c>
      <c r="K159" s="38">
        <f t="shared" si="12"/>
        <v>457.54</v>
      </c>
      <c r="L159" s="72"/>
    </row>
    <row r="160" spans="1:12" customFormat="1" ht="31.5" x14ac:dyDescent="0.25">
      <c r="A160" s="15" t="s">
        <v>408</v>
      </c>
      <c r="B160" s="31" t="s">
        <v>396</v>
      </c>
      <c r="C160" s="16" t="s">
        <v>33</v>
      </c>
      <c r="D160" s="16" t="s">
        <v>409</v>
      </c>
      <c r="E160" s="17" t="s">
        <v>410</v>
      </c>
      <c r="F160" s="45" t="s">
        <v>67</v>
      </c>
      <c r="G160" s="26">
        <v>6</v>
      </c>
      <c r="H160" s="19">
        <f t="shared" si="10"/>
        <v>517.5</v>
      </c>
      <c r="I160" s="20">
        <v>3105</v>
      </c>
      <c r="J160" s="37">
        <f t="shared" si="11"/>
        <v>528.11</v>
      </c>
      <c r="K160" s="38">
        <f t="shared" si="12"/>
        <v>3168.66</v>
      </c>
      <c r="L160" s="72"/>
    </row>
    <row r="161" spans="1:12" customFormat="1" ht="47.25" x14ac:dyDescent="0.25">
      <c r="A161" s="15" t="s">
        <v>411</v>
      </c>
      <c r="B161" s="31" t="s">
        <v>396</v>
      </c>
      <c r="C161" s="16" t="s">
        <v>37</v>
      </c>
      <c r="D161" s="16" t="s">
        <v>412</v>
      </c>
      <c r="E161" s="17" t="s">
        <v>413</v>
      </c>
      <c r="F161" s="45" t="s">
        <v>57</v>
      </c>
      <c r="G161" s="22">
        <v>0.71499999999999997</v>
      </c>
      <c r="H161" s="19">
        <f t="shared" si="10"/>
        <v>35855.449999999997</v>
      </c>
      <c r="I161" s="20">
        <v>25636.65</v>
      </c>
      <c r="J161" s="37">
        <f t="shared" si="11"/>
        <v>36590.49</v>
      </c>
      <c r="K161" s="38">
        <f t="shared" si="12"/>
        <v>26162.2</v>
      </c>
      <c r="L161" s="72"/>
    </row>
    <row r="162" spans="1:12" customFormat="1" ht="31.5" x14ac:dyDescent="0.25">
      <c r="A162" s="15" t="s">
        <v>414</v>
      </c>
      <c r="B162" s="31" t="s">
        <v>396</v>
      </c>
      <c r="C162" s="16" t="s">
        <v>41</v>
      </c>
      <c r="D162" s="16" t="s">
        <v>415</v>
      </c>
      <c r="E162" s="17" t="s">
        <v>416</v>
      </c>
      <c r="F162" s="45" t="s">
        <v>67</v>
      </c>
      <c r="G162" s="26">
        <v>4</v>
      </c>
      <c r="H162" s="19">
        <f t="shared" si="10"/>
        <v>425.83</v>
      </c>
      <c r="I162" s="20">
        <v>1703.32</v>
      </c>
      <c r="J162" s="37">
        <f t="shared" si="11"/>
        <v>434.56</v>
      </c>
      <c r="K162" s="38">
        <f t="shared" si="12"/>
        <v>1738.24</v>
      </c>
      <c r="L162" s="72"/>
    </row>
    <row r="163" spans="1:12" customFormat="1" ht="47.25" x14ac:dyDescent="0.25">
      <c r="A163" s="15" t="s">
        <v>417</v>
      </c>
      <c r="B163" s="31" t="s">
        <v>396</v>
      </c>
      <c r="C163" s="16" t="s">
        <v>45</v>
      </c>
      <c r="D163" s="16" t="s">
        <v>418</v>
      </c>
      <c r="E163" s="17" t="s">
        <v>419</v>
      </c>
      <c r="F163" s="45" t="s">
        <v>57</v>
      </c>
      <c r="G163" s="22">
        <v>0.108</v>
      </c>
      <c r="H163" s="19">
        <f t="shared" si="10"/>
        <v>47000</v>
      </c>
      <c r="I163" s="20">
        <v>5076</v>
      </c>
      <c r="J163" s="37">
        <f t="shared" si="11"/>
        <v>47963.5</v>
      </c>
      <c r="K163" s="38">
        <f t="shared" si="12"/>
        <v>5180.0600000000004</v>
      </c>
      <c r="L163" s="72"/>
    </row>
    <row r="164" spans="1:12" customFormat="1" ht="31.5" x14ac:dyDescent="0.25">
      <c r="A164" s="15" t="s">
        <v>420</v>
      </c>
      <c r="B164" s="31" t="s">
        <v>396</v>
      </c>
      <c r="C164" s="16" t="s">
        <v>49</v>
      </c>
      <c r="D164" s="16" t="s">
        <v>421</v>
      </c>
      <c r="E164" s="17" t="s">
        <v>422</v>
      </c>
      <c r="F164" s="45" t="s">
        <v>67</v>
      </c>
      <c r="G164" s="26">
        <v>2</v>
      </c>
      <c r="H164" s="19">
        <f t="shared" si="10"/>
        <v>507.5</v>
      </c>
      <c r="I164" s="20">
        <v>1015</v>
      </c>
      <c r="J164" s="37">
        <f t="shared" si="11"/>
        <v>517.9</v>
      </c>
      <c r="K164" s="38">
        <f t="shared" si="12"/>
        <v>1035.8</v>
      </c>
      <c r="L164" s="72"/>
    </row>
    <row r="165" spans="1:12" customFormat="1" ht="47.25" x14ac:dyDescent="0.25">
      <c r="A165" s="15" t="s">
        <v>423</v>
      </c>
      <c r="B165" s="31" t="s">
        <v>396</v>
      </c>
      <c r="C165" s="16" t="s">
        <v>54</v>
      </c>
      <c r="D165" s="16" t="s">
        <v>424</v>
      </c>
      <c r="E165" s="17" t="s">
        <v>425</v>
      </c>
      <c r="F165" s="45" t="s">
        <v>57</v>
      </c>
      <c r="G165" s="22">
        <v>2.5999999999999999E-2</v>
      </c>
      <c r="H165" s="19">
        <f t="shared" si="10"/>
        <v>67298.080000000002</v>
      </c>
      <c r="I165" s="20">
        <v>1749.75</v>
      </c>
      <c r="J165" s="37">
        <f t="shared" si="11"/>
        <v>68677.69</v>
      </c>
      <c r="K165" s="38">
        <f t="shared" si="12"/>
        <v>1785.62</v>
      </c>
      <c r="L165" s="72"/>
    </row>
    <row r="166" spans="1:12" customFormat="1" ht="63" x14ac:dyDescent="0.25">
      <c r="A166" s="15" t="s">
        <v>426</v>
      </c>
      <c r="B166" s="31" t="s">
        <v>396</v>
      </c>
      <c r="C166" s="16" t="s">
        <v>60</v>
      </c>
      <c r="D166" s="16" t="s">
        <v>427</v>
      </c>
      <c r="E166" s="17" t="s">
        <v>428</v>
      </c>
      <c r="F166" s="45" t="s">
        <v>429</v>
      </c>
      <c r="G166" s="27">
        <v>2.4</v>
      </c>
      <c r="H166" s="19">
        <f t="shared" si="10"/>
        <v>2775.91</v>
      </c>
      <c r="I166" s="20">
        <v>6662.19</v>
      </c>
      <c r="J166" s="37">
        <f t="shared" si="11"/>
        <v>2832.82</v>
      </c>
      <c r="K166" s="38">
        <f t="shared" si="12"/>
        <v>6798.77</v>
      </c>
      <c r="L166" s="72"/>
    </row>
    <row r="167" spans="1:12" customFormat="1" ht="63" x14ac:dyDescent="0.25">
      <c r="A167" s="15" t="s">
        <v>430</v>
      </c>
      <c r="B167" s="31" t="s">
        <v>396</v>
      </c>
      <c r="C167" s="16" t="s">
        <v>64</v>
      </c>
      <c r="D167" s="16" t="s">
        <v>431</v>
      </c>
      <c r="E167" s="17" t="s">
        <v>432</v>
      </c>
      <c r="F167" s="45" t="s">
        <v>429</v>
      </c>
      <c r="G167" s="27">
        <v>0.5</v>
      </c>
      <c r="H167" s="19">
        <f t="shared" si="10"/>
        <v>4105.2</v>
      </c>
      <c r="I167" s="20">
        <v>2052.6</v>
      </c>
      <c r="J167" s="37">
        <f t="shared" si="11"/>
        <v>4189.3599999999997</v>
      </c>
      <c r="K167" s="38">
        <f t="shared" si="12"/>
        <v>2094.6799999999998</v>
      </c>
      <c r="L167" s="72"/>
    </row>
    <row r="168" spans="1:12" customFormat="1" ht="63" x14ac:dyDescent="0.25">
      <c r="A168" s="15" t="s">
        <v>433</v>
      </c>
      <c r="B168" s="31" t="s">
        <v>396</v>
      </c>
      <c r="C168" s="16" t="s">
        <v>69</v>
      </c>
      <c r="D168" s="16" t="s">
        <v>434</v>
      </c>
      <c r="E168" s="17" t="s">
        <v>435</v>
      </c>
      <c r="F168" s="45" t="s">
        <v>429</v>
      </c>
      <c r="G168" s="27">
        <v>0.7</v>
      </c>
      <c r="H168" s="19">
        <f t="shared" si="10"/>
        <v>5017.6000000000004</v>
      </c>
      <c r="I168" s="20">
        <v>3512.32</v>
      </c>
      <c r="J168" s="37">
        <f t="shared" si="11"/>
        <v>5120.46</v>
      </c>
      <c r="K168" s="38">
        <f t="shared" si="12"/>
        <v>3584.32</v>
      </c>
      <c r="L168" s="72"/>
    </row>
    <row r="169" spans="1:12" customFormat="1" ht="63" x14ac:dyDescent="0.25">
      <c r="A169" s="15" t="s">
        <v>436</v>
      </c>
      <c r="B169" s="31" t="s">
        <v>396</v>
      </c>
      <c r="C169" s="16" t="s">
        <v>74</v>
      </c>
      <c r="D169" s="16" t="s">
        <v>437</v>
      </c>
      <c r="E169" s="17" t="s">
        <v>438</v>
      </c>
      <c r="F169" s="45" t="s">
        <v>429</v>
      </c>
      <c r="G169" s="18">
        <v>0.18</v>
      </c>
      <c r="H169" s="19">
        <f t="shared" si="10"/>
        <v>6050.94</v>
      </c>
      <c r="I169" s="20">
        <v>1089.17</v>
      </c>
      <c r="J169" s="37">
        <f t="shared" si="11"/>
        <v>6174.98</v>
      </c>
      <c r="K169" s="38">
        <f t="shared" si="12"/>
        <v>1111.5</v>
      </c>
      <c r="L169" s="72"/>
    </row>
    <row r="170" spans="1:12" customFormat="1" ht="63" x14ac:dyDescent="0.25">
      <c r="A170" s="15" t="s">
        <v>439</v>
      </c>
      <c r="B170" s="31" t="s">
        <v>396</v>
      </c>
      <c r="C170" s="16" t="s">
        <v>77</v>
      </c>
      <c r="D170" s="16" t="s">
        <v>440</v>
      </c>
      <c r="E170" s="17" t="s">
        <v>441</v>
      </c>
      <c r="F170" s="45" t="s">
        <v>429</v>
      </c>
      <c r="G170" s="18">
        <v>0.12</v>
      </c>
      <c r="H170" s="19">
        <f t="shared" si="10"/>
        <v>10400</v>
      </c>
      <c r="I170" s="20">
        <v>1248</v>
      </c>
      <c r="J170" s="37">
        <f t="shared" si="11"/>
        <v>10613.2</v>
      </c>
      <c r="K170" s="38">
        <f t="shared" si="12"/>
        <v>1273.58</v>
      </c>
      <c r="L170" s="72"/>
    </row>
    <row r="171" spans="1:12" customFormat="1" ht="15.75" customHeight="1" x14ac:dyDescent="0.25">
      <c r="A171" s="23"/>
      <c r="B171" s="32"/>
      <c r="C171" s="158" t="s">
        <v>442</v>
      </c>
      <c r="D171" s="159"/>
      <c r="E171" s="160"/>
      <c r="F171" s="24"/>
      <c r="G171" s="24"/>
      <c r="H171" s="24"/>
      <c r="I171" s="24"/>
      <c r="J171" s="42"/>
      <c r="K171" s="42"/>
      <c r="L171" s="72"/>
    </row>
    <row r="172" spans="1:12" customFormat="1" ht="47.25" x14ac:dyDescent="0.25">
      <c r="A172" s="15" t="s">
        <v>443</v>
      </c>
      <c r="B172" s="31" t="s">
        <v>396</v>
      </c>
      <c r="C172" s="16" t="s">
        <v>78</v>
      </c>
      <c r="D172" s="16" t="s">
        <v>444</v>
      </c>
      <c r="E172" s="17" t="s">
        <v>445</v>
      </c>
      <c r="F172" s="45" t="s">
        <v>446</v>
      </c>
      <c r="G172" s="27">
        <v>19.3</v>
      </c>
      <c r="H172" s="19">
        <f t="shared" si="10"/>
        <v>5305.13</v>
      </c>
      <c r="I172" s="20">
        <v>102388.94</v>
      </c>
      <c r="J172" s="37">
        <f t="shared" ref="J172" si="13">ROUND(H172*M$11*N$11,2)</f>
        <v>5413.89</v>
      </c>
      <c r="K172" s="38">
        <f t="shared" ref="K172" si="14">ROUND(J172*G172,2)</f>
        <v>104488.08</v>
      </c>
      <c r="L172" s="72"/>
    </row>
    <row r="173" spans="1:12" customFormat="1" ht="15.75" customHeight="1" x14ac:dyDescent="0.25">
      <c r="A173" s="23"/>
      <c r="B173" s="32"/>
      <c r="C173" s="158" t="s">
        <v>447</v>
      </c>
      <c r="D173" s="159"/>
      <c r="E173" s="160"/>
      <c r="F173" s="24"/>
      <c r="G173" s="24"/>
      <c r="H173" s="24"/>
      <c r="I173" s="24"/>
      <c r="J173" s="42"/>
      <c r="K173" s="42"/>
      <c r="L173" s="72"/>
    </row>
    <row r="174" spans="1:12" customFormat="1" ht="31.5" x14ac:dyDescent="0.25">
      <c r="A174" s="15" t="s">
        <v>448</v>
      </c>
      <c r="B174" s="31" t="s">
        <v>396</v>
      </c>
      <c r="C174" s="16" t="s">
        <v>79</v>
      </c>
      <c r="D174" s="16" t="s">
        <v>449</v>
      </c>
      <c r="E174" s="17" t="s">
        <v>450</v>
      </c>
      <c r="F174" s="45" t="s">
        <v>333</v>
      </c>
      <c r="G174" s="18">
        <v>0.28000000000000003</v>
      </c>
      <c r="H174" s="19">
        <f t="shared" si="10"/>
        <v>395613.21</v>
      </c>
      <c r="I174" s="20">
        <v>110771.7</v>
      </c>
      <c r="J174" s="37">
        <f t="shared" ref="J174:J178" si="15">ROUND(H174*M$11*N$11,2)</f>
        <v>403723.28</v>
      </c>
      <c r="K174" s="38">
        <f t="shared" ref="K174:K178" si="16">ROUND(J174*G174,2)</f>
        <v>113042.52</v>
      </c>
      <c r="L174" s="72"/>
    </row>
    <row r="175" spans="1:12" customFormat="1" ht="15.75" x14ac:dyDescent="0.25">
      <c r="A175" s="15" t="s">
        <v>451</v>
      </c>
      <c r="B175" s="31" t="s">
        <v>396</v>
      </c>
      <c r="C175" s="16" t="s">
        <v>80</v>
      </c>
      <c r="D175" s="16" t="s">
        <v>452</v>
      </c>
      <c r="E175" s="17" t="s">
        <v>453</v>
      </c>
      <c r="F175" s="45" t="s">
        <v>67</v>
      </c>
      <c r="G175" s="26">
        <v>28</v>
      </c>
      <c r="H175" s="19">
        <f t="shared" si="10"/>
        <v>2855.27</v>
      </c>
      <c r="I175" s="20">
        <v>79947.45</v>
      </c>
      <c r="J175" s="37">
        <f t="shared" si="15"/>
        <v>2913.8</v>
      </c>
      <c r="K175" s="38">
        <f t="shared" si="16"/>
        <v>81586.399999999994</v>
      </c>
      <c r="L175" s="72"/>
    </row>
    <row r="176" spans="1:12" s="57" customFormat="1" ht="31.5" x14ac:dyDescent="0.25">
      <c r="A176" s="47" t="s">
        <v>454</v>
      </c>
      <c r="B176" s="48" t="s">
        <v>396</v>
      </c>
      <c r="C176" s="49" t="s">
        <v>85</v>
      </c>
      <c r="D176" s="49" t="s">
        <v>455</v>
      </c>
      <c r="E176" s="50" t="s">
        <v>1127</v>
      </c>
      <c r="F176" s="51" t="s">
        <v>67</v>
      </c>
      <c r="G176" s="52">
        <v>28</v>
      </c>
      <c r="H176" s="53">
        <f t="shared" si="10"/>
        <v>654.16999999999996</v>
      </c>
      <c r="I176" s="54">
        <v>18316.759999999998</v>
      </c>
      <c r="J176" s="55">
        <f t="shared" si="15"/>
        <v>667.58</v>
      </c>
      <c r="K176" s="56">
        <f t="shared" si="16"/>
        <v>18692.240000000002</v>
      </c>
      <c r="L176" s="73"/>
    </row>
    <row r="177" spans="1:12" customFormat="1" ht="31.5" x14ac:dyDescent="0.25">
      <c r="A177" s="15" t="s">
        <v>456</v>
      </c>
      <c r="B177" s="31" t="s">
        <v>396</v>
      </c>
      <c r="C177" s="16" t="s">
        <v>90</v>
      </c>
      <c r="D177" s="16" t="s">
        <v>457</v>
      </c>
      <c r="E177" s="17" t="s">
        <v>458</v>
      </c>
      <c r="F177" s="45" t="s">
        <v>67</v>
      </c>
      <c r="G177" s="26">
        <v>1</v>
      </c>
      <c r="H177" s="19">
        <f t="shared" si="10"/>
        <v>11498.98</v>
      </c>
      <c r="I177" s="20">
        <v>11498.98</v>
      </c>
      <c r="J177" s="37">
        <f t="shared" si="15"/>
        <v>11734.71</v>
      </c>
      <c r="K177" s="38">
        <f t="shared" si="16"/>
        <v>11734.71</v>
      </c>
      <c r="L177" s="72"/>
    </row>
    <row r="178" spans="1:12" customFormat="1" ht="31.5" x14ac:dyDescent="0.25">
      <c r="A178" s="15" t="s">
        <v>459</v>
      </c>
      <c r="B178" s="31" t="s">
        <v>396</v>
      </c>
      <c r="C178" s="16" t="s">
        <v>94</v>
      </c>
      <c r="D178" s="16" t="s">
        <v>460</v>
      </c>
      <c r="E178" s="17" t="s">
        <v>461</v>
      </c>
      <c r="F178" s="45" t="s">
        <v>67</v>
      </c>
      <c r="G178" s="26">
        <v>1</v>
      </c>
      <c r="H178" s="19">
        <f t="shared" si="10"/>
        <v>9253.4599999999991</v>
      </c>
      <c r="I178" s="20">
        <v>9253.4599999999991</v>
      </c>
      <c r="J178" s="37">
        <f t="shared" si="15"/>
        <v>9443.16</v>
      </c>
      <c r="K178" s="38">
        <f t="shared" si="16"/>
        <v>9443.16</v>
      </c>
      <c r="L178" s="72"/>
    </row>
    <row r="179" spans="1:12" customFormat="1" ht="15.75" customHeight="1" x14ac:dyDescent="0.25">
      <c r="A179" s="23"/>
      <c r="B179" s="32"/>
      <c r="C179" s="158" t="s">
        <v>462</v>
      </c>
      <c r="D179" s="159"/>
      <c r="E179" s="160"/>
      <c r="F179" s="24"/>
      <c r="G179" s="24"/>
      <c r="H179" s="24"/>
      <c r="I179" s="24"/>
      <c r="J179" s="42"/>
      <c r="K179" s="42"/>
      <c r="L179" s="72"/>
    </row>
    <row r="180" spans="1:12" customFormat="1" ht="31.5" x14ac:dyDescent="0.25">
      <c r="A180" s="15" t="s">
        <v>463</v>
      </c>
      <c r="B180" s="31" t="s">
        <v>396</v>
      </c>
      <c r="C180" s="16" t="s">
        <v>99</v>
      </c>
      <c r="D180" s="16" t="s">
        <v>464</v>
      </c>
      <c r="E180" s="17" t="s">
        <v>465</v>
      </c>
      <c r="F180" s="45" t="s">
        <v>333</v>
      </c>
      <c r="G180" s="18">
        <v>0.21</v>
      </c>
      <c r="H180" s="19">
        <f t="shared" si="10"/>
        <v>824593.71</v>
      </c>
      <c r="I180" s="20">
        <v>173164.68</v>
      </c>
      <c r="J180" s="37">
        <f t="shared" ref="J180:J182" si="17">ROUND(H180*M$11*N$11,2)</f>
        <v>841497.88</v>
      </c>
      <c r="K180" s="38">
        <f t="shared" ref="K180:K182" si="18">ROUND(J180*G180,2)</f>
        <v>176714.55</v>
      </c>
      <c r="L180" s="72"/>
    </row>
    <row r="181" spans="1:12" customFormat="1" ht="31.5" x14ac:dyDescent="0.25">
      <c r="A181" s="15" t="s">
        <v>466</v>
      </c>
      <c r="B181" s="31" t="s">
        <v>396</v>
      </c>
      <c r="C181" s="16" t="s">
        <v>104</v>
      </c>
      <c r="D181" s="16" t="s">
        <v>467</v>
      </c>
      <c r="E181" s="17" t="s">
        <v>468</v>
      </c>
      <c r="F181" s="45" t="s">
        <v>333</v>
      </c>
      <c r="G181" s="18">
        <v>7.0000000000000007E-2</v>
      </c>
      <c r="H181" s="19">
        <f t="shared" si="10"/>
        <v>973639.43</v>
      </c>
      <c r="I181" s="20">
        <v>68154.759999999995</v>
      </c>
      <c r="J181" s="37">
        <f t="shared" si="17"/>
        <v>993599.04</v>
      </c>
      <c r="K181" s="38">
        <f t="shared" si="18"/>
        <v>69551.929999999993</v>
      </c>
      <c r="L181" s="72"/>
    </row>
    <row r="182" spans="1:12" customFormat="1" ht="31.5" x14ac:dyDescent="0.25">
      <c r="A182" s="15" t="s">
        <v>469</v>
      </c>
      <c r="B182" s="31" t="s">
        <v>396</v>
      </c>
      <c r="C182" s="16" t="s">
        <v>108</v>
      </c>
      <c r="D182" s="16" t="s">
        <v>470</v>
      </c>
      <c r="E182" s="17" t="s">
        <v>471</v>
      </c>
      <c r="F182" s="45" t="s">
        <v>67</v>
      </c>
      <c r="G182" s="26">
        <v>2</v>
      </c>
      <c r="H182" s="19">
        <f t="shared" si="10"/>
        <v>15255</v>
      </c>
      <c r="I182" s="20">
        <v>30510</v>
      </c>
      <c r="J182" s="37">
        <f t="shared" si="17"/>
        <v>15567.73</v>
      </c>
      <c r="K182" s="38">
        <f t="shared" si="18"/>
        <v>31135.46</v>
      </c>
      <c r="L182" s="72"/>
    </row>
    <row r="183" spans="1:12" customFormat="1" ht="15.75" customHeight="1" x14ac:dyDescent="0.25">
      <c r="A183" s="23"/>
      <c r="B183" s="32"/>
      <c r="C183" s="158" t="s">
        <v>472</v>
      </c>
      <c r="D183" s="159"/>
      <c r="E183" s="160"/>
      <c r="F183" s="24"/>
      <c r="G183" s="24"/>
      <c r="H183" s="24"/>
      <c r="I183" s="24"/>
      <c r="J183" s="42"/>
      <c r="K183" s="42"/>
      <c r="L183" s="72"/>
    </row>
    <row r="184" spans="1:12" customFormat="1" ht="31.5" x14ac:dyDescent="0.25">
      <c r="A184" s="15" t="s">
        <v>473</v>
      </c>
      <c r="B184" s="31" t="s">
        <v>396</v>
      </c>
      <c r="C184" s="16" t="s">
        <v>114</v>
      </c>
      <c r="D184" s="16" t="s">
        <v>474</v>
      </c>
      <c r="E184" s="17" t="s">
        <v>475</v>
      </c>
      <c r="F184" s="45" t="s">
        <v>72</v>
      </c>
      <c r="G184" s="26">
        <v>3</v>
      </c>
      <c r="H184" s="19">
        <f t="shared" si="10"/>
        <v>267.24</v>
      </c>
      <c r="I184" s="20">
        <v>801.72</v>
      </c>
      <c r="J184" s="37">
        <f t="shared" ref="J184" si="19">ROUND(H184*M$11*N$11,2)</f>
        <v>272.72000000000003</v>
      </c>
      <c r="K184" s="38">
        <f t="shared" ref="K184" si="20">ROUND(J184*G184,2)</f>
        <v>818.16</v>
      </c>
      <c r="L184" s="72"/>
    </row>
    <row r="185" spans="1:12" customFormat="1" ht="15.75" customHeight="1" x14ac:dyDescent="0.25">
      <c r="A185" s="23"/>
      <c r="B185" s="32"/>
      <c r="C185" s="158" t="s">
        <v>476</v>
      </c>
      <c r="D185" s="159"/>
      <c r="E185" s="160"/>
      <c r="F185" s="24"/>
      <c r="G185" s="24"/>
      <c r="H185" s="24"/>
      <c r="I185" s="24"/>
      <c r="J185" s="42"/>
      <c r="K185" s="42"/>
      <c r="L185" s="72"/>
    </row>
    <row r="186" spans="1:12" customFormat="1" ht="31.5" x14ac:dyDescent="0.25">
      <c r="A186" s="15" t="s">
        <v>477</v>
      </c>
      <c r="B186" s="31" t="s">
        <v>396</v>
      </c>
      <c r="C186" s="16" t="s">
        <v>118</v>
      </c>
      <c r="D186" s="16" t="s">
        <v>478</v>
      </c>
      <c r="E186" s="17" t="s">
        <v>479</v>
      </c>
      <c r="F186" s="45" t="s">
        <v>67</v>
      </c>
      <c r="G186" s="26">
        <v>1</v>
      </c>
      <c r="H186" s="19">
        <f t="shared" si="10"/>
        <v>23884.400000000001</v>
      </c>
      <c r="I186" s="20">
        <v>23884.400000000001</v>
      </c>
      <c r="J186" s="37">
        <f t="shared" ref="J186:J193" si="21">ROUND(H186*M$11*N$11,2)</f>
        <v>24374.03</v>
      </c>
      <c r="K186" s="38">
        <f t="shared" ref="K186:K193" si="22">ROUND(J186*G186,2)</f>
        <v>24374.03</v>
      </c>
      <c r="L186" s="72"/>
    </row>
    <row r="187" spans="1:12" s="57" customFormat="1" ht="47.25" x14ac:dyDescent="0.25">
      <c r="A187" s="47" t="s">
        <v>480</v>
      </c>
      <c r="B187" s="48" t="s">
        <v>396</v>
      </c>
      <c r="C187" s="49" t="s">
        <v>122</v>
      </c>
      <c r="D187" s="49" t="s">
        <v>481</v>
      </c>
      <c r="E187" s="50" t="s">
        <v>1128</v>
      </c>
      <c r="F187" s="51" t="s">
        <v>67</v>
      </c>
      <c r="G187" s="52">
        <v>1</v>
      </c>
      <c r="H187" s="53">
        <f t="shared" si="10"/>
        <v>78345.67</v>
      </c>
      <c r="I187" s="54">
        <v>78345.67</v>
      </c>
      <c r="J187" s="55">
        <f t="shared" si="21"/>
        <v>79951.759999999995</v>
      </c>
      <c r="K187" s="56">
        <f t="shared" si="22"/>
        <v>79951.759999999995</v>
      </c>
      <c r="L187" s="73"/>
    </row>
    <row r="188" spans="1:12" customFormat="1" ht="31.5" x14ac:dyDescent="0.25">
      <c r="A188" s="15" t="s">
        <v>482</v>
      </c>
      <c r="B188" s="31" t="s">
        <v>396</v>
      </c>
      <c r="C188" s="16" t="s">
        <v>126</v>
      </c>
      <c r="D188" s="16" t="s">
        <v>483</v>
      </c>
      <c r="E188" s="17" t="s">
        <v>484</v>
      </c>
      <c r="F188" s="45" t="s">
        <v>67</v>
      </c>
      <c r="G188" s="26">
        <v>1</v>
      </c>
      <c r="H188" s="19">
        <f t="shared" si="10"/>
        <v>21360.47</v>
      </c>
      <c r="I188" s="20">
        <v>21360.47</v>
      </c>
      <c r="J188" s="37">
        <f t="shared" si="21"/>
        <v>21798.36</v>
      </c>
      <c r="K188" s="38">
        <f t="shared" si="22"/>
        <v>21798.36</v>
      </c>
      <c r="L188" s="72"/>
    </row>
    <row r="189" spans="1:12" s="57" customFormat="1" ht="31.5" x14ac:dyDescent="0.25">
      <c r="A189" s="47" t="s">
        <v>485</v>
      </c>
      <c r="B189" s="48" t="s">
        <v>396</v>
      </c>
      <c r="C189" s="49" t="s">
        <v>130</v>
      </c>
      <c r="D189" s="49" t="s">
        <v>486</v>
      </c>
      <c r="E189" s="50" t="s">
        <v>1129</v>
      </c>
      <c r="F189" s="51" t="s">
        <v>67</v>
      </c>
      <c r="G189" s="52">
        <v>1</v>
      </c>
      <c r="H189" s="53">
        <f t="shared" si="10"/>
        <v>10355.290000000001</v>
      </c>
      <c r="I189" s="54">
        <v>10355.290000000001</v>
      </c>
      <c r="J189" s="55">
        <f t="shared" si="21"/>
        <v>10567.57</v>
      </c>
      <c r="K189" s="56">
        <f t="shared" si="22"/>
        <v>10567.57</v>
      </c>
      <c r="L189" s="73"/>
    </row>
    <row r="190" spans="1:12" customFormat="1" ht="31.5" x14ac:dyDescent="0.25">
      <c r="A190" s="15" t="s">
        <v>487</v>
      </c>
      <c r="B190" s="31" t="s">
        <v>396</v>
      </c>
      <c r="C190" s="16" t="s">
        <v>134</v>
      </c>
      <c r="D190" s="16" t="s">
        <v>488</v>
      </c>
      <c r="E190" s="17" t="s">
        <v>489</v>
      </c>
      <c r="F190" s="45" t="s">
        <v>67</v>
      </c>
      <c r="G190" s="26">
        <v>1</v>
      </c>
      <c r="H190" s="19">
        <f t="shared" si="10"/>
        <v>24576.27</v>
      </c>
      <c r="I190" s="20">
        <v>24576.27</v>
      </c>
      <c r="J190" s="37">
        <f t="shared" si="21"/>
        <v>25080.080000000002</v>
      </c>
      <c r="K190" s="38">
        <f t="shared" si="22"/>
        <v>25080.080000000002</v>
      </c>
      <c r="L190" s="72"/>
    </row>
    <row r="191" spans="1:12" s="57" customFormat="1" ht="31.5" x14ac:dyDescent="0.25">
      <c r="A191" s="47" t="s">
        <v>490</v>
      </c>
      <c r="B191" s="48" t="s">
        <v>396</v>
      </c>
      <c r="C191" s="49" t="s">
        <v>138</v>
      </c>
      <c r="D191" s="49" t="s">
        <v>491</v>
      </c>
      <c r="E191" s="50" t="s">
        <v>1130</v>
      </c>
      <c r="F191" s="51" t="s">
        <v>67</v>
      </c>
      <c r="G191" s="52">
        <v>1</v>
      </c>
      <c r="H191" s="53">
        <f t="shared" si="10"/>
        <v>18291.669999999998</v>
      </c>
      <c r="I191" s="54">
        <v>18291.669999999998</v>
      </c>
      <c r="J191" s="55">
        <f t="shared" si="21"/>
        <v>18666.650000000001</v>
      </c>
      <c r="K191" s="56">
        <f t="shared" si="22"/>
        <v>18666.650000000001</v>
      </c>
      <c r="L191" s="73"/>
    </row>
    <row r="192" spans="1:12" customFormat="1" ht="47.25" x14ac:dyDescent="0.25">
      <c r="A192" s="15" t="s">
        <v>492</v>
      </c>
      <c r="B192" s="31" t="s">
        <v>396</v>
      </c>
      <c r="C192" s="16" t="s">
        <v>142</v>
      </c>
      <c r="D192" s="16" t="s">
        <v>493</v>
      </c>
      <c r="E192" s="17" t="s">
        <v>494</v>
      </c>
      <c r="F192" s="45" t="s">
        <v>67</v>
      </c>
      <c r="G192" s="26">
        <v>3</v>
      </c>
      <c r="H192" s="19">
        <f t="shared" si="10"/>
        <v>2577.2600000000002</v>
      </c>
      <c r="I192" s="20">
        <v>7731.78</v>
      </c>
      <c r="J192" s="37">
        <f t="shared" si="21"/>
        <v>2630.09</v>
      </c>
      <c r="K192" s="38">
        <f t="shared" si="22"/>
        <v>7890.27</v>
      </c>
      <c r="L192" s="72"/>
    </row>
    <row r="193" spans="1:12" customFormat="1" ht="15.75" x14ac:dyDescent="0.25">
      <c r="A193" s="15" t="s">
        <v>495</v>
      </c>
      <c r="B193" s="31" t="s">
        <v>396</v>
      </c>
      <c r="C193" s="16" t="s">
        <v>148</v>
      </c>
      <c r="D193" s="16" t="s">
        <v>496</v>
      </c>
      <c r="E193" s="17" t="s">
        <v>497</v>
      </c>
      <c r="F193" s="45" t="s">
        <v>67</v>
      </c>
      <c r="G193" s="26">
        <v>3</v>
      </c>
      <c r="H193" s="19">
        <f t="shared" si="10"/>
        <v>2153.33</v>
      </c>
      <c r="I193" s="20">
        <v>6459.99</v>
      </c>
      <c r="J193" s="37">
        <f t="shared" si="21"/>
        <v>2197.4699999999998</v>
      </c>
      <c r="K193" s="38">
        <f t="shared" si="22"/>
        <v>6592.41</v>
      </c>
      <c r="L193" s="72"/>
    </row>
    <row r="194" spans="1:12" customFormat="1" ht="15.75" x14ac:dyDescent="0.25">
      <c r="A194" s="6" t="s">
        <v>74</v>
      </c>
      <c r="B194" s="157" t="s">
        <v>498</v>
      </c>
      <c r="C194" s="157"/>
      <c r="D194" s="157"/>
      <c r="E194" s="7" t="s">
        <v>499</v>
      </c>
      <c r="F194" s="8"/>
      <c r="G194" s="9"/>
      <c r="H194" s="12"/>
      <c r="I194" s="12"/>
      <c r="J194" s="36"/>
      <c r="K194" s="36"/>
      <c r="L194" s="72"/>
    </row>
    <row r="195" spans="1:12" customFormat="1" ht="31.5" x14ac:dyDescent="0.25">
      <c r="A195" s="15" t="s">
        <v>500</v>
      </c>
      <c r="B195" s="31" t="s">
        <v>396</v>
      </c>
      <c r="C195" s="16" t="s">
        <v>153</v>
      </c>
      <c r="D195" s="16" t="s">
        <v>501</v>
      </c>
      <c r="E195" s="17" t="s">
        <v>502</v>
      </c>
      <c r="F195" s="45" t="s">
        <v>503</v>
      </c>
      <c r="G195" s="26">
        <v>2</v>
      </c>
      <c r="H195" s="19">
        <f t="shared" si="10"/>
        <v>10407.620000000001</v>
      </c>
      <c r="I195" s="20">
        <v>20815.23</v>
      </c>
      <c r="J195" s="37">
        <f t="shared" ref="J195:J199" si="23">ROUND(H195*M$11*N$11,2)</f>
        <v>10620.98</v>
      </c>
      <c r="K195" s="38">
        <f t="shared" ref="K195:K199" si="24">ROUND(J195*G195,2)</f>
        <v>21241.96</v>
      </c>
      <c r="L195" s="72"/>
    </row>
    <row r="196" spans="1:12" s="57" customFormat="1" ht="31.5" x14ac:dyDescent="0.25">
      <c r="A196" s="47" t="s">
        <v>504</v>
      </c>
      <c r="B196" s="48" t="s">
        <v>396</v>
      </c>
      <c r="C196" s="49" t="s">
        <v>157</v>
      </c>
      <c r="D196" s="49" t="s">
        <v>505</v>
      </c>
      <c r="E196" s="50" t="s">
        <v>1131</v>
      </c>
      <c r="F196" s="51" t="s">
        <v>506</v>
      </c>
      <c r="G196" s="52">
        <v>2</v>
      </c>
      <c r="H196" s="53">
        <f t="shared" si="10"/>
        <v>55323.51</v>
      </c>
      <c r="I196" s="54">
        <v>110647.02</v>
      </c>
      <c r="J196" s="55">
        <f t="shared" si="23"/>
        <v>56457.64</v>
      </c>
      <c r="K196" s="56">
        <f t="shared" si="24"/>
        <v>112915.28</v>
      </c>
      <c r="L196" s="73"/>
    </row>
    <row r="197" spans="1:12" customFormat="1" ht="31.5" x14ac:dyDescent="0.25">
      <c r="A197" s="15" t="s">
        <v>507</v>
      </c>
      <c r="B197" s="31" t="s">
        <v>396</v>
      </c>
      <c r="C197" s="16" t="s">
        <v>164</v>
      </c>
      <c r="D197" s="16" t="s">
        <v>508</v>
      </c>
      <c r="E197" s="17" t="s">
        <v>509</v>
      </c>
      <c r="F197" s="45" t="s">
        <v>503</v>
      </c>
      <c r="G197" s="26">
        <v>5</v>
      </c>
      <c r="H197" s="19">
        <f t="shared" si="10"/>
        <v>9158.91</v>
      </c>
      <c r="I197" s="20">
        <v>45794.53</v>
      </c>
      <c r="J197" s="37">
        <f t="shared" si="23"/>
        <v>9346.67</v>
      </c>
      <c r="K197" s="38">
        <f t="shared" si="24"/>
        <v>46733.35</v>
      </c>
      <c r="L197" s="72"/>
    </row>
    <row r="198" spans="1:12" s="57" customFormat="1" ht="31.5" x14ac:dyDescent="0.25">
      <c r="A198" s="47" t="s">
        <v>510</v>
      </c>
      <c r="B198" s="48" t="s">
        <v>396</v>
      </c>
      <c r="C198" s="49" t="s">
        <v>168</v>
      </c>
      <c r="D198" s="49" t="s">
        <v>511</v>
      </c>
      <c r="E198" s="50" t="s">
        <v>1132</v>
      </c>
      <c r="F198" s="51" t="s">
        <v>506</v>
      </c>
      <c r="G198" s="52">
        <v>3</v>
      </c>
      <c r="H198" s="53">
        <f t="shared" si="10"/>
        <v>33767.910000000003</v>
      </c>
      <c r="I198" s="54">
        <v>101303.73</v>
      </c>
      <c r="J198" s="55">
        <f t="shared" si="23"/>
        <v>34460.15</v>
      </c>
      <c r="K198" s="56">
        <f t="shared" si="24"/>
        <v>103380.45</v>
      </c>
      <c r="L198" s="73"/>
    </row>
    <row r="199" spans="1:12" s="57" customFormat="1" ht="31.5" x14ac:dyDescent="0.25">
      <c r="A199" s="47" t="s">
        <v>512</v>
      </c>
      <c r="B199" s="48" t="s">
        <v>396</v>
      </c>
      <c r="C199" s="49" t="s">
        <v>172</v>
      </c>
      <c r="D199" s="49" t="s">
        <v>513</v>
      </c>
      <c r="E199" s="50" t="s">
        <v>1133</v>
      </c>
      <c r="F199" s="51" t="s">
        <v>506</v>
      </c>
      <c r="G199" s="52">
        <v>2</v>
      </c>
      <c r="H199" s="53">
        <f t="shared" si="10"/>
        <v>23369.61</v>
      </c>
      <c r="I199" s="54">
        <v>46739.22</v>
      </c>
      <c r="J199" s="55">
        <f t="shared" si="23"/>
        <v>23848.69</v>
      </c>
      <c r="K199" s="56">
        <f t="shared" si="24"/>
        <v>47697.38</v>
      </c>
      <c r="L199" s="73"/>
    </row>
    <row r="200" spans="1:12" customFormat="1" ht="15.75" x14ac:dyDescent="0.25">
      <c r="A200" s="6" t="s">
        <v>77</v>
      </c>
      <c r="B200" s="157" t="s">
        <v>514</v>
      </c>
      <c r="C200" s="157"/>
      <c r="D200" s="157"/>
      <c r="E200" s="7" t="s">
        <v>515</v>
      </c>
      <c r="F200" s="8"/>
      <c r="G200" s="9"/>
      <c r="H200" s="12"/>
      <c r="I200" s="12"/>
      <c r="J200" s="36"/>
      <c r="K200" s="36"/>
      <c r="L200" s="72"/>
    </row>
    <row r="201" spans="1:12" customFormat="1" ht="15.75" x14ac:dyDescent="0.25">
      <c r="A201" s="15" t="s">
        <v>516</v>
      </c>
      <c r="B201" s="31" t="s">
        <v>396</v>
      </c>
      <c r="C201" s="16" t="s">
        <v>176</v>
      </c>
      <c r="D201" s="16" t="s">
        <v>517</v>
      </c>
      <c r="E201" s="17" t="s">
        <v>518</v>
      </c>
      <c r="F201" s="45" t="s">
        <v>67</v>
      </c>
      <c r="G201" s="26">
        <v>1</v>
      </c>
      <c r="H201" s="19">
        <f t="shared" si="10"/>
        <v>6176.97</v>
      </c>
      <c r="I201" s="20">
        <v>6176.97</v>
      </c>
      <c r="J201" s="37">
        <f t="shared" ref="J201:J206" si="25">ROUND(H201*M$11*N$11,2)</f>
        <v>6303.6</v>
      </c>
      <c r="K201" s="38">
        <f t="shared" ref="K201:K206" si="26">ROUND(J201*G201,2)</f>
        <v>6303.6</v>
      </c>
      <c r="L201" s="72"/>
    </row>
    <row r="202" spans="1:12" s="57" customFormat="1" ht="15.75" x14ac:dyDescent="0.25">
      <c r="A202" s="47" t="s">
        <v>519</v>
      </c>
      <c r="B202" s="48" t="s">
        <v>396</v>
      </c>
      <c r="C202" s="49" t="s">
        <v>181</v>
      </c>
      <c r="D202" s="49" t="s">
        <v>520</v>
      </c>
      <c r="E202" s="50" t="s">
        <v>1134</v>
      </c>
      <c r="F202" s="51" t="s">
        <v>67</v>
      </c>
      <c r="G202" s="52">
        <v>1</v>
      </c>
      <c r="H202" s="53">
        <f t="shared" si="10"/>
        <v>496.72</v>
      </c>
      <c r="I202" s="54">
        <v>496.72</v>
      </c>
      <c r="J202" s="55">
        <f t="shared" si="25"/>
        <v>506.9</v>
      </c>
      <c r="K202" s="56">
        <f t="shared" si="26"/>
        <v>506.9</v>
      </c>
      <c r="L202" s="73"/>
    </row>
    <row r="203" spans="1:12" customFormat="1" ht="31.5" x14ac:dyDescent="0.25">
      <c r="A203" s="15" t="s">
        <v>521</v>
      </c>
      <c r="B203" s="31" t="s">
        <v>396</v>
      </c>
      <c r="C203" s="16" t="s">
        <v>183</v>
      </c>
      <c r="D203" s="16" t="s">
        <v>522</v>
      </c>
      <c r="E203" s="17" t="s">
        <v>523</v>
      </c>
      <c r="F203" s="45" t="s">
        <v>67</v>
      </c>
      <c r="G203" s="26">
        <v>1</v>
      </c>
      <c r="H203" s="19">
        <f t="shared" si="10"/>
        <v>1984.95</v>
      </c>
      <c r="I203" s="20">
        <v>1984.95</v>
      </c>
      <c r="J203" s="37">
        <f t="shared" si="25"/>
        <v>2025.64</v>
      </c>
      <c r="K203" s="38">
        <f t="shared" si="26"/>
        <v>2025.64</v>
      </c>
      <c r="L203" s="72"/>
    </row>
    <row r="204" spans="1:12" customFormat="1" ht="15.75" x14ac:dyDescent="0.25">
      <c r="A204" s="15" t="s">
        <v>524</v>
      </c>
      <c r="B204" s="31" t="s">
        <v>396</v>
      </c>
      <c r="C204" s="16" t="s">
        <v>185</v>
      </c>
      <c r="D204" s="16" t="s">
        <v>525</v>
      </c>
      <c r="E204" s="17" t="s">
        <v>526</v>
      </c>
      <c r="F204" s="45" t="s">
        <v>67</v>
      </c>
      <c r="G204" s="26">
        <v>1</v>
      </c>
      <c r="H204" s="19">
        <f t="shared" si="10"/>
        <v>225.83</v>
      </c>
      <c r="I204" s="20">
        <v>225.83</v>
      </c>
      <c r="J204" s="37">
        <f t="shared" si="25"/>
        <v>230.46</v>
      </c>
      <c r="K204" s="38">
        <f t="shared" si="26"/>
        <v>230.46</v>
      </c>
      <c r="L204" s="72"/>
    </row>
    <row r="205" spans="1:12" customFormat="1" ht="31.5" x14ac:dyDescent="0.25">
      <c r="A205" s="15" t="s">
        <v>527</v>
      </c>
      <c r="B205" s="31" t="s">
        <v>396</v>
      </c>
      <c r="C205" s="16" t="s">
        <v>189</v>
      </c>
      <c r="D205" s="16" t="s">
        <v>528</v>
      </c>
      <c r="E205" s="17" t="s">
        <v>529</v>
      </c>
      <c r="F205" s="45" t="s">
        <v>67</v>
      </c>
      <c r="G205" s="26">
        <v>1</v>
      </c>
      <c r="H205" s="19">
        <f t="shared" si="10"/>
        <v>3309.96</v>
      </c>
      <c r="I205" s="20">
        <v>3309.96</v>
      </c>
      <c r="J205" s="37">
        <f t="shared" si="25"/>
        <v>3377.81</v>
      </c>
      <c r="K205" s="38">
        <f t="shared" si="26"/>
        <v>3377.81</v>
      </c>
      <c r="L205" s="72"/>
    </row>
    <row r="206" spans="1:12" customFormat="1" ht="47.25" x14ac:dyDescent="0.25">
      <c r="A206" s="15" t="s">
        <v>530</v>
      </c>
      <c r="B206" s="31" t="s">
        <v>396</v>
      </c>
      <c r="C206" s="16" t="s">
        <v>194</v>
      </c>
      <c r="D206" s="16" t="s">
        <v>531</v>
      </c>
      <c r="E206" s="17" t="s">
        <v>532</v>
      </c>
      <c r="F206" s="45" t="s">
        <v>27</v>
      </c>
      <c r="G206" s="43">
        <v>1.884E-4</v>
      </c>
      <c r="H206" s="19">
        <f t="shared" si="10"/>
        <v>315180.46999999997</v>
      </c>
      <c r="I206" s="20">
        <v>59.38</v>
      </c>
      <c r="J206" s="37">
        <f t="shared" si="25"/>
        <v>321641.67</v>
      </c>
      <c r="K206" s="38">
        <f t="shared" si="26"/>
        <v>60.6</v>
      </c>
      <c r="L206" s="72"/>
    </row>
    <row r="207" spans="1:12" s="112" customFormat="1" ht="18.75" x14ac:dyDescent="0.3">
      <c r="A207" s="182" t="s">
        <v>1135</v>
      </c>
      <c r="B207" s="183"/>
      <c r="C207" s="183"/>
      <c r="D207" s="183"/>
      <c r="E207" s="184"/>
      <c r="F207" s="106"/>
      <c r="G207" s="106"/>
      <c r="H207" s="106"/>
      <c r="I207" s="122">
        <f>SUM(I210:I268)</f>
        <v>1059956.1599999999</v>
      </c>
      <c r="J207" s="114"/>
      <c r="K207" s="115">
        <f>SUM(K210:K268)</f>
        <v>1081688.18</v>
      </c>
      <c r="L207" s="110"/>
    </row>
    <row r="208" spans="1:12" s="112" customFormat="1" ht="18.75" x14ac:dyDescent="0.3">
      <c r="A208" s="185" t="s">
        <v>1126</v>
      </c>
      <c r="B208" s="186"/>
      <c r="C208" s="186"/>
      <c r="D208" s="186"/>
      <c r="E208" s="187"/>
      <c r="F208" s="123"/>
      <c r="G208" s="123"/>
      <c r="H208" s="123"/>
      <c r="I208" s="124">
        <f>I215+I217+I219+I220+I221+I222+I223+I247</f>
        <v>54770.140000000007</v>
      </c>
      <c r="J208" s="120"/>
      <c r="K208" s="120">
        <f>K215+K217+K219+K220+K221+K222+K223+K247</f>
        <v>55892.97</v>
      </c>
      <c r="L208" s="135"/>
    </row>
    <row r="209" spans="1:12" customFormat="1" ht="15.75" x14ac:dyDescent="0.25">
      <c r="A209" s="6" t="s">
        <v>78</v>
      </c>
      <c r="B209" s="157" t="s">
        <v>533</v>
      </c>
      <c r="C209" s="157"/>
      <c r="D209" s="157"/>
      <c r="E209" s="7" t="s">
        <v>375</v>
      </c>
      <c r="F209" s="8"/>
      <c r="G209" s="9"/>
      <c r="H209" s="12"/>
      <c r="I209" s="12"/>
      <c r="J209" s="36"/>
      <c r="K209" s="36"/>
      <c r="L209" s="72"/>
    </row>
    <row r="210" spans="1:12" customFormat="1" ht="31.5" x14ac:dyDescent="0.25">
      <c r="A210" s="15" t="s">
        <v>534</v>
      </c>
      <c r="B210" s="31" t="s">
        <v>535</v>
      </c>
      <c r="C210" s="16" t="s">
        <v>11</v>
      </c>
      <c r="D210" s="16" t="s">
        <v>536</v>
      </c>
      <c r="E210" s="17" t="s">
        <v>537</v>
      </c>
      <c r="F210" s="45" t="s">
        <v>538</v>
      </c>
      <c r="G210" s="18">
        <v>0.45</v>
      </c>
      <c r="H210" s="19">
        <f t="shared" ref="H210:H211" si="27">ROUND(I210/G210,2)</f>
        <v>81722.47</v>
      </c>
      <c r="I210" s="20">
        <v>36775.11</v>
      </c>
      <c r="J210" s="37">
        <f t="shared" ref="J210:J211" si="28">ROUND(H210*M$11*N$11,2)</f>
        <v>83397.78</v>
      </c>
      <c r="K210" s="38">
        <f t="shared" ref="K210:K211" si="29">ROUND(J210*G210,2)</f>
        <v>37529</v>
      </c>
      <c r="L210" s="72"/>
    </row>
    <row r="211" spans="1:12" customFormat="1" ht="15.75" x14ac:dyDescent="0.25">
      <c r="A211" s="15" t="s">
        <v>539</v>
      </c>
      <c r="B211" s="31" t="s">
        <v>535</v>
      </c>
      <c r="C211" s="16" t="s">
        <v>20</v>
      </c>
      <c r="D211" s="16" t="s">
        <v>540</v>
      </c>
      <c r="E211" s="17" t="s">
        <v>541</v>
      </c>
      <c r="F211" s="45" t="s">
        <v>333</v>
      </c>
      <c r="G211" s="18">
        <v>0.01</v>
      </c>
      <c r="H211" s="19">
        <f t="shared" si="27"/>
        <v>25627</v>
      </c>
      <c r="I211" s="20">
        <v>256.27</v>
      </c>
      <c r="J211" s="37">
        <f t="shared" si="28"/>
        <v>26152.35</v>
      </c>
      <c r="K211" s="38">
        <f t="shared" si="29"/>
        <v>261.52</v>
      </c>
      <c r="L211" s="72"/>
    </row>
    <row r="212" spans="1:12" customFormat="1" ht="15.75" x14ac:dyDescent="0.25">
      <c r="A212" s="6" t="s">
        <v>79</v>
      </c>
      <c r="B212" s="157" t="s">
        <v>542</v>
      </c>
      <c r="C212" s="157"/>
      <c r="D212" s="157"/>
      <c r="E212" s="7" t="s">
        <v>543</v>
      </c>
      <c r="F212" s="8"/>
      <c r="G212" s="9"/>
      <c r="H212" s="12"/>
      <c r="I212" s="12"/>
      <c r="J212" s="36"/>
      <c r="K212" s="36"/>
      <c r="L212" s="72"/>
    </row>
    <row r="213" spans="1:12" customFormat="1" ht="47.25" x14ac:dyDescent="0.25">
      <c r="A213" s="15" t="s">
        <v>544</v>
      </c>
      <c r="B213" s="31" t="s">
        <v>535</v>
      </c>
      <c r="C213" s="16" t="s">
        <v>24</v>
      </c>
      <c r="D213" s="16" t="s">
        <v>545</v>
      </c>
      <c r="E213" s="17" t="s">
        <v>546</v>
      </c>
      <c r="F213" s="45" t="s">
        <v>67</v>
      </c>
      <c r="G213" s="26">
        <v>2</v>
      </c>
      <c r="H213" s="19">
        <f t="shared" ref="H213:H223" si="30">ROUND(I213/G213,2)</f>
        <v>5683.8</v>
      </c>
      <c r="I213" s="20">
        <v>11367.6</v>
      </c>
      <c r="J213" s="37">
        <f t="shared" ref="J213:J223" si="31">ROUND(H213*M$11*N$11,2)</f>
        <v>5800.32</v>
      </c>
      <c r="K213" s="38">
        <f t="shared" ref="K213:K223" si="32">ROUND(J213*G213,2)</f>
        <v>11600.64</v>
      </c>
      <c r="L213" s="72"/>
    </row>
    <row r="214" spans="1:12" customFormat="1" ht="31.5" x14ac:dyDescent="0.25">
      <c r="A214" s="15" t="s">
        <v>547</v>
      </c>
      <c r="B214" s="31" t="s">
        <v>535</v>
      </c>
      <c r="C214" s="16" t="s">
        <v>29</v>
      </c>
      <c r="D214" s="16" t="s">
        <v>548</v>
      </c>
      <c r="E214" s="17" t="s">
        <v>549</v>
      </c>
      <c r="F214" s="45" t="s">
        <v>67</v>
      </c>
      <c r="G214" s="26">
        <v>1</v>
      </c>
      <c r="H214" s="19">
        <f t="shared" si="30"/>
        <v>1707.75</v>
      </c>
      <c r="I214" s="20">
        <v>1707.75</v>
      </c>
      <c r="J214" s="37">
        <f t="shared" si="31"/>
        <v>1742.76</v>
      </c>
      <c r="K214" s="38">
        <f t="shared" si="32"/>
        <v>1742.76</v>
      </c>
      <c r="L214" s="72"/>
    </row>
    <row r="215" spans="1:12" s="57" customFormat="1" ht="47.25" x14ac:dyDescent="0.25">
      <c r="A215" s="47" t="s">
        <v>550</v>
      </c>
      <c r="B215" s="48" t="s">
        <v>535</v>
      </c>
      <c r="C215" s="49" t="s">
        <v>33</v>
      </c>
      <c r="D215" s="49" t="s">
        <v>551</v>
      </c>
      <c r="E215" s="50" t="s">
        <v>1136</v>
      </c>
      <c r="F215" s="51" t="s">
        <v>67</v>
      </c>
      <c r="G215" s="52">
        <v>1</v>
      </c>
      <c r="H215" s="53">
        <f t="shared" si="30"/>
        <v>32688.11</v>
      </c>
      <c r="I215" s="54">
        <v>32688.11</v>
      </c>
      <c r="J215" s="55">
        <f t="shared" si="31"/>
        <v>33358.22</v>
      </c>
      <c r="K215" s="56">
        <f t="shared" si="32"/>
        <v>33358.22</v>
      </c>
      <c r="L215" s="73"/>
    </row>
    <row r="216" spans="1:12" customFormat="1" ht="31.5" x14ac:dyDescent="0.25">
      <c r="A216" s="15" t="s">
        <v>552</v>
      </c>
      <c r="B216" s="31" t="s">
        <v>535</v>
      </c>
      <c r="C216" s="16" t="s">
        <v>37</v>
      </c>
      <c r="D216" s="16" t="s">
        <v>553</v>
      </c>
      <c r="E216" s="17" t="s">
        <v>554</v>
      </c>
      <c r="F216" s="45" t="s">
        <v>67</v>
      </c>
      <c r="G216" s="26">
        <v>1</v>
      </c>
      <c r="H216" s="19">
        <f t="shared" si="30"/>
        <v>1077.29</v>
      </c>
      <c r="I216" s="20">
        <v>1077.29</v>
      </c>
      <c r="J216" s="37">
        <f t="shared" si="31"/>
        <v>1099.3699999999999</v>
      </c>
      <c r="K216" s="38">
        <f t="shared" si="32"/>
        <v>1099.3699999999999</v>
      </c>
      <c r="L216" s="72"/>
    </row>
    <row r="217" spans="1:12" s="57" customFormat="1" ht="78.75" x14ac:dyDescent="0.25">
      <c r="A217" s="47" t="s">
        <v>555</v>
      </c>
      <c r="B217" s="48" t="s">
        <v>535</v>
      </c>
      <c r="C217" s="49" t="s">
        <v>41</v>
      </c>
      <c r="D217" s="49" t="s">
        <v>556</v>
      </c>
      <c r="E217" s="50" t="s">
        <v>1137</v>
      </c>
      <c r="F217" s="51" t="s">
        <v>67</v>
      </c>
      <c r="G217" s="52">
        <v>1</v>
      </c>
      <c r="H217" s="53">
        <f t="shared" si="30"/>
        <v>3762.33</v>
      </c>
      <c r="I217" s="54">
        <v>3762.33</v>
      </c>
      <c r="J217" s="55">
        <f t="shared" si="31"/>
        <v>3839.46</v>
      </c>
      <c r="K217" s="56">
        <f t="shared" si="32"/>
        <v>3839.46</v>
      </c>
      <c r="L217" s="73"/>
    </row>
    <row r="218" spans="1:12" s="58" customFormat="1" ht="15.75" x14ac:dyDescent="0.25">
      <c r="A218" s="15" t="s">
        <v>557</v>
      </c>
      <c r="B218" s="31" t="s">
        <v>535</v>
      </c>
      <c r="C218" s="16" t="s">
        <v>45</v>
      </c>
      <c r="D218" s="16" t="s">
        <v>558</v>
      </c>
      <c r="E218" s="17" t="s">
        <v>559</v>
      </c>
      <c r="F218" s="45" t="s">
        <v>67</v>
      </c>
      <c r="G218" s="26">
        <v>18</v>
      </c>
      <c r="H218" s="19">
        <f t="shared" si="30"/>
        <v>1491.87</v>
      </c>
      <c r="I218" s="20">
        <v>26853.67</v>
      </c>
      <c r="J218" s="37">
        <f t="shared" si="31"/>
        <v>1522.45</v>
      </c>
      <c r="K218" s="38">
        <f t="shared" si="32"/>
        <v>27404.1</v>
      </c>
      <c r="L218" s="74"/>
    </row>
    <row r="219" spans="1:12" s="57" customFormat="1" ht="31.5" x14ac:dyDescent="0.25">
      <c r="A219" s="47" t="s">
        <v>560</v>
      </c>
      <c r="B219" s="48" t="s">
        <v>535</v>
      </c>
      <c r="C219" s="49" t="s">
        <v>49</v>
      </c>
      <c r="D219" s="49" t="s">
        <v>561</v>
      </c>
      <c r="E219" s="50" t="s">
        <v>1138</v>
      </c>
      <c r="F219" s="51" t="s">
        <v>67</v>
      </c>
      <c r="G219" s="52">
        <v>1</v>
      </c>
      <c r="H219" s="53">
        <f t="shared" si="30"/>
        <v>1906.09</v>
      </c>
      <c r="I219" s="54">
        <v>1906.09</v>
      </c>
      <c r="J219" s="55">
        <f t="shared" si="31"/>
        <v>1945.16</v>
      </c>
      <c r="K219" s="56">
        <f t="shared" si="32"/>
        <v>1945.16</v>
      </c>
      <c r="L219" s="73"/>
    </row>
    <row r="220" spans="1:12" s="57" customFormat="1" ht="31.5" x14ac:dyDescent="0.25">
      <c r="A220" s="47" t="s">
        <v>562</v>
      </c>
      <c r="B220" s="48" t="s">
        <v>535</v>
      </c>
      <c r="C220" s="49" t="s">
        <v>54</v>
      </c>
      <c r="D220" s="49" t="s">
        <v>563</v>
      </c>
      <c r="E220" s="50" t="s">
        <v>1139</v>
      </c>
      <c r="F220" s="51" t="s">
        <v>67</v>
      </c>
      <c r="G220" s="52">
        <v>5</v>
      </c>
      <c r="H220" s="53">
        <f t="shared" si="30"/>
        <v>855.71</v>
      </c>
      <c r="I220" s="54">
        <v>4278.55</v>
      </c>
      <c r="J220" s="55">
        <f t="shared" si="31"/>
        <v>873.25</v>
      </c>
      <c r="K220" s="56">
        <f t="shared" si="32"/>
        <v>4366.25</v>
      </c>
      <c r="L220" s="73"/>
    </row>
    <row r="221" spans="1:12" s="57" customFormat="1" ht="31.5" x14ac:dyDescent="0.25">
      <c r="A221" s="47" t="s">
        <v>564</v>
      </c>
      <c r="B221" s="48" t="s">
        <v>535</v>
      </c>
      <c r="C221" s="49" t="s">
        <v>60</v>
      </c>
      <c r="D221" s="49" t="s">
        <v>565</v>
      </c>
      <c r="E221" s="50" t="s">
        <v>1140</v>
      </c>
      <c r="F221" s="51" t="s">
        <v>67</v>
      </c>
      <c r="G221" s="52">
        <v>4</v>
      </c>
      <c r="H221" s="53">
        <f t="shared" si="30"/>
        <v>611.03</v>
      </c>
      <c r="I221" s="54">
        <v>2444.12</v>
      </c>
      <c r="J221" s="55">
        <f t="shared" si="31"/>
        <v>623.55999999999995</v>
      </c>
      <c r="K221" s="56">
        <f t="shared" si="32"/>
        <v>2494.2399999999998</v>
      </c>
      <c r="L221" s="73"/>
    </row>
    <row r="222" spans="1:12" s="57" customFormat="1" ht="15.75" x14ac:dyDescent="0.25">
      <c r="A222" s="47" t="s">
        <v>566</v>
      </c>
      <c r="B222" s="48" t="s">
        <v>535</v>
      </c>
      <c r="C222" s="49" t="s">
        <v>64</v>
      </c>
      <c r="D222" s="49" t="s">
        <v>567</v>
      </c>
      <c r="E222" s="50" t="s">
        <v>1141</v>
      </c>
      <c r="F222" s="51" t="s">
        <v>67</v>
      </c>
      <c r="G222" s="52">
        <v>4</v>
      </c>
      <c r="H222" s="53">
        <f t="shared" si="30"/>
        <v>1506.19</v>
      </c>
      <c r="I222" s="54">
        <v>6024.76</v>
      </c>
      <c r="J222" s="55">
        <f t="shared" si="31"/>
        <v>1537.07</v>
      </c>
      <c r="K222" s="56">
        <f t="shared" si="32"/>
        <v>6148.28</v>
      </c>
      <c r="L222" s="73"/>
    </row>
    <row r="223" spans="1:12" s="57" customFormat="1" ht="31.5" x14ac:dyDescent="0.25">
      <c r="A223" s="47" t="s">
        <v>568</v>
      </c>
      <c r="B223" s="48" t="s">
        <v>535</v>
      </c>
      <c r="C223" s="49" t="s">
        <v>69</v>
      </c>
      <c r="D223" s="49" t="s">
        <v>569</v>
      </c>
      <c r="E223" s="50" t="s">
        <v>1142</v>
      </c>
      <c r="F223" s="51" t="s">
        <v>67</v>
      </c>
      <c r="G223" s="52">
        <v>4</v>
      </c>
      <c r="H223" s="53">
        <f t="shared" si="30"/>
        <v>611.03</v>
      </c>
      <c r="I223" s="54">
        <v>2444.12</v>
      </c>
      <c r="J223" s="55">
        <f t="shared" si="31"/>
        <v>623.55999999999995</v>
      </c>
      <c r="K223" s="56">
        <f t="shared" si="32"/>
        <v>2494.2399999999998</v>
      </c>
      <c r="L223" s="73"/>
    </row>
    <row r="224" spans="1:12" customFormat="1" ht="15.75" customHeight="1" x14ac:dyDescent="0.25">
      <c r="A224" s="23"/>
      <c r="B224" s="32"/>
      <c r="C224" s="179" t="s">
        <v>570</v>
      </c>
      <c r="D224" s="180"/>
      <c r="E224" s="181"/>
      <c r="F224" s="24"/>
      <c r="G224" s="24"/>
      <c r="H224" s="24"/>
      <c r="I224" s="24"/>
      <c r="J224" s="42"/>
      <c r="K224" s="42"/>
      <c r="L224" s="72"/>
    </row>
    <row r="225" spans="1:12" customFormat="1" ht="31.5" x14ac:dyDescent="0.25">
      <c r="A225" s="15" t="s">
        <v>571</v>
      </c>
      <c r="B225" s="31" t="s">
        <v>535</v>
      </c>
      <c r="C225" s="16" t="s">
        <v>74</v>
      </c>
      <c r="D225" s="16" t="s">
        <v>572</v>
      </c>
      <c r="E225" s="17" t="s">
        <v>573</v>
      </c>
      <c r="F225" s="45" t="s">
        <v>333</v>
      </c>
      <c r="G225" s="18">
        <v>0.47</v>
      </c>
      <c r="H225" s="19">
        <f t="shared" ref="H225:H231" si="33">ROUND(I225/G225,2)</f>
        <v>103573.11</v>
      </c>
      <c r="I225" s="20">
        <v>48679.360000000001</v>
      </c>
      <c r="J225" s="37">
        <f t="shared" ref="J225:J231" si="34">ROUND(H225*M$11*N$11,2)</f>
        <v>105696.36</v>
      </c>
      <c r="K225" s="38">
        <f t="shared" ref="K225:K231" si="35">ROUND(J225*G225,2)</f>
        <v>49677.29</v>
      </c>
      <c r="L225" s="72"/>
    </row>
    <row r="226" spans="1:12" customFormat="1" ht="47.25" x14ac:dyDescent="0.25">
      <c r="A226" s="15" t="s">
        <v>574</v>
      </c>
      <c r="B226" s="31" t="s">
        <v>535</v>
      </c>
      <c r="C226" s="16" t="s">
        <v>77</v>
      </c>
      <c r="D226" s="16" t="s">
        <v>575</v>
      </c>
      <c r="E226" s="17" t="s">
        <v>576</v>
      </c>
      <c r="F226" s="45" t="s">
        <v>67</v>
      </c>
      <c r="G226" s="26">
        <v>32</v>
      </c>
      <c r="H226" s="19">
        <f t="shared" si="33"/>
        <v>5870.79</v>
      </c>
      <c r="I226" s="20">
        <v>187865.28</v>
      </c>
      <c r="J226" s="37">
        <f t="shared" si="34"/>
        <v>5991.14</v>
      </c>
      <c r="K226" s="38">
        <f t="shared" si="35"/>
        <v>191716.48000000001</v>
      </c>
      <c r="L226" s="72"/>
    </row>
    <row r="227" spans="1:12" customFormat="1" ht="31.5" x14ac:dyDescent="0.25">
      <c r="A227" s="15" t="s">
        <v>577</v>
      </c>
      <c r="B227" s="31" t="s">
        <v>535</v>
      </c>
      <c r="C227" s="16" t="s">
        <v>78</v>
      </c>
      <c r="D227" s="16" t="s">
        <v>578</v>
      </c>
      <c r="E227" s="17" t="s">
        <v>579</v>
      </c>
      <c r="F227" s="45" t="s">
        <v>67</v>
      </c>
      <c r="G227" s="26">
        <v>5</v>
      </c>
      <c r="H227" s="19">
        <f t="shared" si="33"/>
        <v>665.19</v>
      </c>
      <c r="I227" s="20">
        <v>3325.95</v>
      </c>
      <c r="J227" s="37">
        <f t="shared" si="34"/>
        <v>678.83</v>
      </c>
      <c r="K227" s="38">
        <f t="shared" si="35"/>
        <v>3394.15</v>
      </c>
      <c r="L227" s="72"/>
    </row>
    <row r="228" spans="1:12" customFormat="1" ht="15.75" x14ac:dyDescent="0.25">
      <c r="A228" s="15" t="s">
        <v>580</v>
      </c>
      <c r="B228" s="31" t="s">
        <v>535</v>
      </c>
      <c r="C228" s="16" t="s">
        <v>79</v>
      </c>
      <c r="D228" s="16" t="s">
        <v>581</v>
      </c>
      <c r="E228" s="17" t="s">
        <v>582</v>
      </c>
      <c r="F228" s="45" t="s">
        <v>67</v>
      </c>
      <c r="G228" s="26">
        <v>10</v>
      </c>
      <c r="H228" s="19">
        <f t="shared" si="33"/>
        <v>1232.73</v>
      </c>
      <c r="I228" s="20">
        <v>12327.3</v>
      </c>
      <c r="J228" s="37">
        <f t="shared" si="34"/>
        <v>1258</v>
      </c>
      <c r="K228" s="38">
        <f t="shared" si="35"/>
        <v>12580</v>
      </c>
      <c r="L228" s="72"/>
    </row>
    <row r="229" spans="1:12" customFormat="1" ht="15.75" x14ac:dyDescent="0.25">
      <c r="A229" s="15" t="s">
        <v>583</v>
      </c>
      <c r="B229" s="31" t="s">
        <v>535</v>
      </c>
      <c r="C229" s="16" t="s">
        <v>80</v>
      </c>
      <c r="D229" s="16" t="s">
        <v>584</v>
      </c>
      <c r="E229" s="17" t="s">
        <v>585</v>
      </c>
      <c r="F229" s="45" t="s">
        <v>333</v>
      </c>
      <c r="G229" s="27">
        <v>0.1</v>
      </c>
      <c r="H229" s="19">
        <f t="shared" si="33"/>
        <v>116713</v>
      </c>
      <c r="I229" s="20">
        <v>11671.3</v>
      </c>
      <c r="J229" s="37">
        <f t="shared" si="34"/>
        <v>119105.62</v>
      </c>
      <c r="K229" s="38">
        <f t="shared" si="35"/>
        <v>11910.56</v>
      </c>
      <c r="L229" s="72"/>
    </row>
    <row r="230" spans="1:12" customFormat="1" ht="31.5" x14ac:dyDescent="0.25">
      <c r="A230" s="15" t="s">
        <v>586</v>
      </c>
      <c r="B230" s="31" t="s">
        <v>535</v>
      </c>
      <c r="C230" s="16" t="s">
        <v>85</v>
      </c>
      <c r="D230" s="16" t="s">
        <v>587</v>
      </c>
      <c r="E230" s="17" t="s">
        <v>588</v>
      </c>
      <c r="F230" s="45" t="s">
        <v>67</v>
      </c>
      <c r="G230" s="26">
        <v>7</v>
      </c>
      <c r="H230" s="19">
        <f t="shared" si="33"/>
        <v>3007.24</v>
      </c>
      <c r="I230" s="20">
        <v>21050.68</v>
      </c>
      <c r="J230" s="37">
        <f t="shared" si="34"/>
        <v>3068.89</v>
      </c>
      <c r="K230" s="38">
        <f t="shared" si="35"/>
        <v>21482.23</v>
      </c>
      <c r="L230" s="72"/>
    </row>
    <row r="231" spans="1:12" customFormat="1" ht="31.5" x14ac:dyDescent="0.25">
      <c r="A231" s="15" t="s">
        <v>589</v>
      </c>
      <c r="B231" s="31" t="s">
        <v>535</v>
      </c>
      <c r="C231" s="16" t="s">
        <v>90</v>
      </c>
      <c r="D231" s="16" t="s">
        <v>590</v>
      </c>
      <c r="E231" s="17" t="s">
        <v>591</v>
      </c>
      <c r="F231" s="45" t="s">
        <v>67</v>
      </c>
      <c r="G231" s="26">
        <v>3</v>
      </c>
      <c r="H231" s="19">
        <f t="shared" si="33"/>
        <v>714.17</v>
      </c>
      <c r="I231" s="20">
        <v>2142.5100000000002</v>
      </c>
      <c r="J231" s="37">
        <f t="shared" si="34"/>
        <v>728.81</v>
      </c>
      <c r="K231" s="38">
        <f t="shared" si="35"/>
        <v>2186.4299999999998</v>
      </c>
      <c r="L231" s="72"/>
    </row>
    <row r="232" spans="1:12" customFormat="1" ht="15.75" customHeight="1" x14ac:dyDescent="0.25">
      <c r="A232" s="23"/>
      <c r="B232" s="32"/>
      <c r="C232" s="158" t="s">
        <v>592</v>
      </c>
      <c r="D232" s="159"/>
      <c r="E232" s="160"/>
      <c r="F232" s="24"/>
      <c r="G232" s="24"/>
      <c r="H232" s="24"/>
      <c r="I232" s="24"/>
      <c r="J232" s="42"/>
      <c r="K232" s="42"/>
      <c r="L232" s="72"/>
    </row>
    <row r="233" spans="1:12" customFormat="1" ht="31.5" x14ac:dyDescent="0.25">
      <c r="A233" s="15" t="s">
        <v>593</v>
      </c>
      <c r="B233" s="31" t="s">
        <v>535</v>
      </c>
      <c r="C233" s="16" t="s">
        <v>94</v>
      </c>
      <c r="D233" s="16" t="s">
        <v>594</v>
      </c>
      <c r="E233" s="17" t="s">
        <v>595</v>
      </c>
      <c r="F233" s="45" t="s">
        <v>333</v>
      </c>
      <c r="G233" s="27">
        <v>0.2</v>
      </c>
      <c r="H233" s="19">
        <f t="shared" ref="H233:H268" si="36">ROUND(I233/G233,2)</f>
        <v>37829.75</v>
      </c>
      <c r="I233" s="20">
        <v>7565.95</v>
      </c>
      <c r="J233" s="37">
        <f t="shared" ref="J233:J247" si="37">ROUND(H233*M$11*N$11,2)</f>
        <v>38605.26</v>
      </c>
      <c r="K233" s="38">
        <f t="shared" ref="K233:K247" si="38">ROUND(J233*G233,2)</f>
        <v>7721.05</v>
      </c>
      <c r="L233" s="72"/>
    </row>
    <row r="234" spans="1:12" customFormat="1" ht="31.5" x14ac:dyDescent="0.25">
      <c r="A234" s="15" t="s">
        <v>596</v>
      </c>
      <c r="B234" s="31" t="s">
        <v>535</v>
      </c>
      <c r="C234" s="16" t="s">
        <v>99</v>
      </c>
      <c r="D234" s="16" t="s">
        <v>597</v>
      </c>
      <c r="E234" s="17" t="s">
        <v>598</v>
      </c>
      <c r="F234" s="45" t="s">
        <v>67</v>
      </c>
      <c r="G234" s="26">
        <v>20</v>
      </c>
      <c r="H234" s="19">
        <f t="shared" si="36"/>
        <v>103.95</v>
      </c>
      <c r="I234" s="20">
        <v>2079</v>
      </c>
      <c r="J234" s="37">
        <f t="shared" si="37"/>
        <v>106.08</v>
      </c>
      <c r="K234" s="38">
        <f t="shared" si="38"/>
        <v>2121.6</v>
      </c>
      <c r="L234" s="72"/>
    </row>
    <row r="235" spans="1:12" customFormat="1" ht="31.5" x14ac:dyDescent="0.25">
      <c r="A235" s="15" t="s">
        <v>599</v>
      </c>
      <c r="B235" s="31" t="s">
        <v>535</v>
      </c>
      <c r="C235" s="16" t="s">
        <v>104</v>
      </c>
      <c r="D235" s="16" t="s">
        <v>600</v>
      </c>
      <c r="E235" s="17" t="s">
        <v>601</v>
      </c>
      <c r="F235" s="45" t="s">
        <v>333</v>
      </c>
      <c r="G235" s="18">
        <v>0.04</v>
      </c>
      <c r="H235" s="19">
        <f t="shared" si="36"/>
        <v>38523</v>
      </c>
      <c r="I235" s="20">
        <v>1540.92</v>
      </c>
      <c r="J235" s="37">
        <f t="shared" si="37"/>
        <v>39312.720000000001</v>
      </c>
      <c r="K235" s="38">
        <f t="shared" si="38"/>
        <v>1572.51</v>
      </c>
      <c r="L235" s="72"/>
    </row>
    <row r="236" spans="1:12" customFormat="1" ht="31.5" x14ac:dyDescent="0.25">
      <c r="A236" s="15" t="s">
        <v>602</v>
      </c>
      <c r="B236" s="31" t="s">
        <v>535</v>
      </c>
      <c r="C236" s="16" t="s">
        <v>108</v>
      </c>
      <c r="D236" s="16" t="s">
        <v>603</v>
      </c>
      <c r="E236" s="17" t="s">
        <v>604</v>
      </c>
      <c r="F236" s="45" t="s">
        <v>67</v>
      </c>
      <c r="G236" s="26">
        <v>4</v>
      </c>
      <c r="H236" s="19">
        <f t="shared" si="36"/>
        <v>48.21</v>
      </c>
      <c r="I236" s="20">
        <v>192.84</v>
      </c>
      <c r="J236" s="37">
        <f t="shared" si="37"/>
        <v>49.2</v>
      </c>
      <c r="K236" s="38">
        <f t="shared" si="38"/>
        <v>196.8</v>
      </c>
      <c r="L236" s="72"/>
    </row>
    <row r="237" spans="1:12" customFormat="1" ht="31.5" x14ac:dyDescent="0.25">
      <c r="A237" s="15" t="s">
        <v>605</v>
      </c>
      <c r="B237" s="31" t="s">
        <v>535</v>
      </c>
      <c r="C237" s="16" t="s">
        <v>114</v>
      </c>
      <c r="D237" s="16" t="s">
        <v>606</v>
      </c>
      <c r="E237" s="17" t="s">
        <v>607</v>
      </c>
      <c r="F237" s="45" t="s">
        <v>333</v>
      </c>
      <c r="G237" s="18">
        <v>0.49</v>
      </c>
      <c r="H237" s="19">
        <f t="shared" si="36"/>
        <v>45163.16</v>
      </c>
      <c r="I237" s="20">
        <v>22129.95</v>
      </c>
      <c r="J237" s="37">
        <f t="shared" si="37"/>
        <v>46089</v>
      </c>
      <c r="K237" s="38">
        <f t="shared" si="38"/>
        <v>22583.61</v>
      </c>
      <c r="L237" s="72"/>
    </row>
    <row r="238" spans="1:12" customFormat="1" ht="31.5" x14ac:dyDescent="0.25">
      <c r="A238" s="15" t="s">
        <v>608</v>
      </c>
      <c r="B238" s="31" t="s">
        <v>535</v>
      </c>
      <c r="C238" s="16" t="s">
        <v>118</v>
      </c>
      <c r="D238" s="16" t="s">
        <v>609</v>
      </c>
      <c r="E238" s="17" t="s">
        <v>610</v>
      </c>
      <c r="F238" s="45" t="s">
        <v>67</v>
      </c>
      <c r="G238" s="26">
        <v>17</v>
      </c>
      <c r="H238" s="19">
        <f t="shared" si="36"/>
        <v>71.19</v>
      </c>
      <c r="I238" s="20">
        <v>1210.23</v>
      </c>
      <c r="J238" s="37">
        <f t="shared" si="37"/>
        <v>72.650000000000006</v>
      </c>
      <c r="K238" s="38">
        <f t="shared" si="38"/>
        <v>1235.05</v>
      </c>
      <c r="L238" s="72"/>
    </row>
    <row r="239" spans="1:12" customFormat="1" ht="31.5" x14ac:dyDescent="0.25">
      <c r="A239" s="15" t="s">
        <v>611</v>
      </c>
      <c r="B239" s="31" t="s">
        <v>535</v>
      </c>
      <c r="C239" s="16" t="s">
        <v>122</v>
      </c>
      <c r="D239" s="16" t="s">
        <v>612</v>
      </c>
      <c r="E239" s="17" t="s">
        <v>613</v>
      </c>
      <c r="F239" s="45" t="s">
        <v>67</v>
      </c>
      <c r="G239" s="26">
        <v>32</v>
      </c>
      <c r="H239" s="19">
        <f t="shared" si="36"/>
        <v>113.74</v>
      </c>
      <c r="I239" s="20">
        <v>3639.68</v>
      </c>
      <c r="J239" s="37">
        <f t="shared" si="37"/>
        <v>116.07</v>
      </c>
      <c r="K239" s="38">
        <f t="shared" si="38"/>
        <v>3714.24</v>
      </c>
      <c r="L239" s="72"/>
    </row>
    <row r="240" spans="1:12" customFormat="1" ht="15.75" x14ac:dyDescent="0.25">
      <c r="A240" s="15" t="s">
        <v>614</v>
      </c>
      <c r="B240" s="31" t="s">
        <v>535</v>
      </c>
      <c r="C240" s="16" t="s">
        <v>126</v>
      </c>
      <c r="D240" s="16" t="s">
        <v>615</v>
      </c>
      <c r="E240" s="17" t="s">
        <v>616</v>
      </c>
      <c r="F240" s="45" t="s">
        <v>333</v>
      </c>
      <c r="G240" s="18">
        <v>0.01</v>
      </c>
      <c r="H240" s="19">
        <f t="shared" si="36"/>
        <v>85957</v>
      </c>
      <c r="I240" s="20">
        <v>859.57</v>
      </c>
      <c r="J240" s="37">
        <f t="shared" si="37"/>
        <v>87719.12</v>
      </c>
      <c r="K240" s="38">
        <f t="shared" si="38"/>
        <v>877.19</v>
      </c>
      <c r="L240" s="72"/>
    </row>
    <row r="241" spans="1:12" customFormat="1" ht="15.75" x14ac:dyDescent="0.25">
      <c r="A241" s="15" t="s">
        <v>617</v>
      </c>
      <c r="B241" s="31" t="s">
        <v>535</v>
      </c>
      <c r="C241" s="16" t="s">
        <v>130</v>
      </c>
      <c r="D241" s="16" t="s">
        <v>618</v>
      </c>
      <c r="E241" s="17" t="s">
        <v>619</v>
      </c>
      <c r="F241" s="45" t="s">
        <v>333</v>
      </c>
      <c r="G241" s="18">
        <v>0.01</v>
      </c>
      <c r="H241" s="19">
        <f t="shared" si="36"/>
        <v>72871</v>
      </c>
      <c r="I241" s="20">
        <v>728.71</v>
      </c>
      <c r="J241" s="37">
        <f t="shared" si="37"/>
        <v>74364.86</v>
      </c>
      <c r="K241" s="38">
        <f t="shared" si="38"/>
        <v>743.65</v>
      </c>
      <c r="L241" s="72"/>
    </row>
    <row r="242" spans="1:12" customFormat="1" ht="31.5" x14ac:dyDescent="0.25">
      <c r="A242" s="15" t="s">
        <v>620</v>
      </c>
      <c r="B242" s="31" t="s">
        <v>535</v>
      </c>
      <c r="C242" s="16" t="s">
        <v>134</v>
      </c>
      <c r="D242" s="16" t="s">
        <v>621</v>
      </c>
      <c r="E242" s="17" t="s">
        <v>622</v>
      </c>
      <c r="F242" s="45" t="s">
        <v>623</v>
      </c>
      <c r="G242" s="22">
        <v>6.5000000000000002E-2</v>
      </c>
      <c r="H242" s="19">
        <f t="shared" si="36"/>
        <v>7393.08</v>
      </c>
      <c r="I242" s="20">
        <v>480.55</v>
      </c>
      <c r="J242" s="37">
        <f t="shared" si="37"/>
        <v>7544.64</v>
      </c>
      <c r="K242" s="38">
        <f t="shared" si="38"/>
        <v>490.4</v>
      </c>
      <c r="L242" s="72"/>
    </row>
    <row r="243" spans="1:12" customFormat="1" ht="15.75" x14ac:dyDescent="0.25">
      <c r="A243" s="15" t="s">
        <v>624</v>
      </c>
      <c r="B243" s="31" t="s">
        <v>535</v>
      </c>
      <c r="C243" s="16" t="s">
        <v>138</v>
      </c>
      <c r="D243" s="16" t="s">
        <v>625</v>
      </c>
      <c r="E243" s="17" t="s">
        <v>626</v>
      </c>
      <c r="F243" s="45" t="s">
        <v>67</v>
      </c>
      <c r="G243" s="26">
        <v>80</v>
      </c>
      <c r="H243" s="19">
        <f t="shared" si="36"/>
        <v>93.66</v>
      </c>
      <c r="I243" s="20">
        <v>7492.8</v>
      </c>
      <c r="J243" s="37">
        <f t="shared" si="37"/>
        <v>95.58</v>
      </c>
      <c r="K243" s="38">
        <f t="shared" si="38"/>
        <v>7646.4</v>
      </c>
      <c r="L243" s="72"/>
    </row>
    <row r="244" spans="1:12" customFormat="1" ht="31.5" x14ac:dyDescent="0.25">
      <c r="A244" s="15" t="s">
        <v>627</v>
      </c>
      <c r="B244" s="31" t="s">
        <v>535</v>
      </c>
      <c r="C244" s="16" t="s">
        <v>142</v>
      </c>
      <c r="D244" s="16" t="s">
        <v>628</v>
      </c>
      <c r="E244" s="17" t="s">
        <v>629</v>
      </c>
      <c r="F244" s="45" t="s">
        <v>67</v>
      </c>
      <c r="G244" s="26">
        <v>1</v>
      </c>
      <c r="H244" s="19">
        <f t="shared" si="36"/>
        <v>3769.61</v>
      </c>
      <c r="I244" s="20">
        <v>3769.61</v>
      </c>
      <c r="J244" s="37">
        <f t="shared" si="37"/>
        <v>3846.89</v>
      </c>
      <c r="K244" s="38">
        <f t="shared" si="38"/>
        <v>3846.89</v>
      </c>
      <c r="L244" s="72"/>
    </row>
    <row r="245" spans="1:12" customFormat="1" ht="31.5" x14ac:dyDescent="0.25">
      <c r="A245" s="15" t="s">
        <v>630</v>
      </c>
      <c r="B245" s="31" t="s">
        <v>535</v>
      </c>
      <c r="C245" s="16" t="s">
        <v>148</v>
      </c>
      <c r="D245" s="16" t="s">
        <v>631</v>
      </c>
      <c r="E245" s="17" t="s">
        <v>632</v>
      </c>
      <c r="F245" s="45" t="s">
        <v>67</v>
      </c>
      <c r="G245" s="26">
        <v>1</v>
      </c>
      <c r="H245" s="19">
        <f t="shared" si="36"/>
        <v>1528.64</v>
      </c>
      <c r="I245" s="20">
        <v>1528.64</v>
      </c>
      <c r="J245" s="37">
        <f t="shared" si="37"/>
        <v>1559.98</v>
      </c>
      <c r="K245" s="38">
        <f t="shared" si="38"/>
        <v>1559.98</v>
      </c>
      <c r="L245" s="72"/>
    </row>
    <row r="246" spans="1:12" customFormat="1" ht="15.75" x14ac:dyDescent="0.25">
      <c r="A246" s="15" t="s">
        <v>633</v>
      </c>
      <c r="B246" s="31" t="s">
        <v>535</v>
      </c>
      <c r="C246" s="16" t="s">
        <v>153</v>
      </c>
      <c r="D246" s="16" t="s">
        <v>558</v>
      </c>
      <c r="E246" s="17" t="s">
        <v>559</v>
      </c>
      <c r="F246" s="45" t="s">
        <v>67</v>
      </c>
      <c r="G246" s="26">
        <v>2</v>
      </c>
      <c r="H246" s="19">
        <f t="shared" si="36"/>
        <v>1491.88</v>
      </c>
      <c r="I246" s="20">
        <v>2983.75</v>
      </c>
      <c r="J246" s="37">
        <f t="shared" si="37"/>
        <v>1522.46</v>
      </c>
      <c r="K246" s="38">
        <f t="shared" si="38"/>
        <v>3044.92</v>
      </c>
      <c r="L246" s="72"/>
    </row>
    <row r="247" spans="1:12" s="57" customFormat="1" ht="31.5" x14ac:dyDescent="0.25">
      <c r="A247" s="47" t="s">
        <v>634</v>
      </c>
      <c r="B247" s="48" t="s">
        <v>535</v>
      </c>
      <c r="C247" s="49" t="s">
        <v>157</v>
      </c>
      <c r="D247" s="49" t="s">
        <v>569</v>
      </c>
      <c r="E247" s="50" t="s">
        <v>1142</v>
      </c>
      <c r="F247" s="51" t="s">
        <v>67</v>
      </c>
      <c r="G247" s="52">
        <v>2</v>
      </c>
      <c r="H247" s="53">
        <f t="shared" si="36"/>
        <v>611.03</v>
      </c>
      <c r="I247" s="54">
        <v>1222.06</v>
      </c>
      <c r="J247" s="55">
        <f t="shared" si="37"/>
        <v>623.55999999999995</v>
      </c>
      <c r="K247" s="56">
        <f t="shared" si="38"/>
        <v>1247.1199999999999</v>
      </c>
      <c r="L247" s="73"/>
    </row>
    <row r="248" spans="1:12" customFormat="1" ht="15.75" x14ac:dyDescent="0.25">
      <c r="A248" s="6" t="s">
        <v>80</v>
      </c>
      <c r="B248" s="157" t="s">
        <v>635</v>
      </c>
      <c r="C248" s="157"/>
      <c r="D248" s="157"/>
      <c r="E248" s="7" t="s">
        <v>636</v>
      </c>
      <c r="F248" s="8"/>
      <c r="G248" s="9"/>
      <c r="H248" s="12"/>
      <c r="I248" s="12"/>
      <c r="J248" s="36"/>
      <c r="K248" s="36"/>
      <c r="L248" s="72"/>
    </row>
    <row r="249" spans="1:12" customFormat="1" ht="47.25" x14ac:dyDescent="0.25">
      <c r="A249" s="15" t="s">
        <v>637</v>
      </c>
      <c r="B249" s="31" t="s">
        <v>535</v>
      </c>
      <c r="C249" s="16" t="s">
        <v>164</v>
      </c>
      <c r="D249" s="16" t="s">
        <v>638</v>
      </c>
      <c r="E249" s="17" t="s">
        <v>639</v>
      </c>
      <c r="F249" s="45" t="s">
        <v>57</v>
      </c>
      <c r="G249" s="27">
        <v>7.8</v>
      </c>
      <c r="H249" s="19">
        <f t="shared" si="36"/>
        <v>20537.11</v>
      </c>
      <c r="I249" s="20">
        <v>160189.42000000001</v>
      </c>
      <c r="J249" s="37">
        <f t="shared" ref="J249:J268" si="39">ROUND(H249*M$11*N$11,2)</f>
        <v>20958.12</v>
      </c>
      <c r="K249" s="38">
        <f t="shared" ref="K249:K268" si="40">ROUND(J249*G249,2)</f>
        <v>163473.34</v>
      </c>
      <c r="L249" s="72"/>
    </row>
    <row r="250" spans="1:12" customFormat="1" ht="31.5" x14ac:dyDescent="0.25">
      <c r="A250" s="15" t="s">
        <v>640</v>
      </c>
      <c r="B250" s="31" t="s">
        <v>535</v>
      </c>
      <c r="C250" s="16" t="s">
        <v>168</v>
      </c>
      <c r="D250" s="16" t="s">
        <v>641</v>
      </c>
      <c r="E250" s="17" t="s">
        <v>642</v>
      </c>
      <c r="F250" s="45" t="s">
        <v>72</v>
      </c>
      <c r="G250" s="26">
        <v>690</v>
      </c>
      <c r="H250" s="19">
        <f t="shared" si="36"/>
        <v>12.46</v>
      </c>
      <c r="I250" s="20">
        <v>8597.4</v>
      </c>
      <c r="J250" s="37">
        <f t="shared" si="39"/>
        <v>12.72</v>
      </c>
      <c r="K250" s="38">
        <f t="shared" si="40"/>
        <v>8776.7999999999993</v>
      </c>
      <c r="L250" s="72"/>
    </row>
    <row r="251" spans="1:12" customFormat="1" ht="31.5" x14ac:dyDescent="0.25">
      <c r="A251" s="15" t="s">
        <v>643</v>
      </c>
      <c r="B251" s="31" t="s">
        <v>535</v>
      </c>
      <c r="C251" s="16" t="s">
        <v>172</v>
      </c>
      <c r="D251" s="16" t="s">
        <v>644</v>
      </c>
      <c r="E251" s="17" t="s">
        <v>645</v>
      </c>
      <c r="F251" s="45" t="s">
        <v>72</v>
      </c>
      <c r="G251" s="26">
        <v>90</v>
      </c>
      <c r="H251" s="19">
        <f t="shared" si="36"/>
        <v>33.74</v>
      </c>
      <c r="I251" s="20">
        <v>3036.6</v>
      </c>
      <c r="J251" s="37">
        <f t="shared" si="39"/>
        <v>34.43</v>
      </c>
      <c r="K251" s="38">
        <f t="shared" si="40"/>
        <v>3098.7</v>
      </c>
      <c r="L251" s="72"/>
    </row>
    <row r="252" spans="1:12" customFormat="1" ht="15.75" x14ac:dyDescent="0.25">
      <c r="A252" s="15" t="s">
        <v>646</v>
      </c>
      <c r="B252" s="31" t="s">
        <v>535</v>
      </c>
      <c r="C252" s="16" t="s">
        <v>176</v>
      </c>
      <c r="D252" s="16" t="s">
        <v>647</v>
      </c>
      <c r="E252" s="17" t="s">
        <v>648</v>
      </c>
      <c r="F252" s="45" t="s">
        <v>333</v>
      </c>
      <c r="G252" s="27">
        <v>3.5</v>
      </c>
      <c r="H252" s="19">
        <f t="shared" si="36"/>
        <v>318.05</v>
      </c>
      <c r="I252" s="20">
        <v>1113.18</v>
      </c>
      <c r="J252" s="37">
        <f t="shared" si="39"/>
        <v>324.57</v>
      </c>
      <c r="K252" s="38">
        <f t="shared" si="40"/>
        <v>1136</v>
      </c>
      <c r="L252" s="72"/>
    </row>
    <row r="253" spans="1:12" customFormat="1" ht="63" x14ac:dyDescent="0.25">
      <c r="A253" s="15" t="s">
        <v>649</v>
      </c>
      <c r="B253" s="31" t="s">
        <v>535</v>
      </c>
      <c r="C253" s="16" t="s">
        <v>181</v>
      </c>
      <c r="D253" s="16" t="s">
        <v>650</v>
      </c>
      <c r="E253" s="17" t="s">
        <v>651</v>
      </c>
      <c r="F253" s="45" t="s">
        <v>57</v>
      </c>
      <c r="G253" s="18">
        <v>1.75</v>
      </c>
      <c r="H253" s="19">
        <f t="shared" si="36"/>
        <v>7697.68</v>
      </c>
      <c r="I253" s="20">
        <v>13470.94</v>
      </c>
      <c r="J253" s="37">
        <f t="shared" si="39"/>
        <v>7855.48</v>
      </c>
      <c r="K253" s="38">
        <f t="shared" si="40"/>
        <v>13747.09</v>
      </c>
      <c r="L253" s="72"/>
    </row>
    <row r="254" spans="1:12" customFormat="1" ht="47.25" x14ac:dyDescent="0.25">
      <c r="A254" s="15" t="s">
        <v>652</v>
      </c>
      <c r="B254" s="31" t="s">
        <v>535</v>
      </c>
      <c r="C254" s="16" t="s">
        <v>183</v>
      </c>
      <c r="D254" s="16" t="s">
        <v>653</v>
      </c>
      <c r="E254" s="17" t="s">
        <v>654</v>
      </c>
      <c r="F254" s="45" t="s">
        <v>57</v>
      </c>
      <c r="G254" s="27">
        <v>1.5</v>
      </c>
      <c r="H254" s="19">
        <f t="shared" si="36"/>
        <v>58808.67</v>
      </c>
      <c r="I254" s="20">
        <v>88213.01</v>
      </c>
      <c r="J254" s="37">
        <f t="shared" si="39"/>
        <v>60014.25</v>
      </c>
      <c r="K254" s="38">
        <f t="shared" si="40"/>
        <v>90021.38</v>
      </c>
      <c r="L254" s="72"/>
    </row>
    <row r="255" spans="1:12" customFormat="1" ht="31.5" x14ac:dyDescent="0.25">
      <c r="A255" s="15" t="s">
        <v>655</v>
      </c>
      <c r="B255" s="31" t="s">
        <v>535</v>
      </c>
      <c r="C255" s="16" t="s">
        <v>185</v>
      </c>
      <c r="D255" s="16" t="s">
        <v>656</v>
      </c>
      <c r="E255" s="17" t="s">
        <v>657</v>
      </c>
      <c r="F255" s="45" t="s">
        <v>57</v>
      </c>
      <c r="G255" s="18">
        <v>0.35</v>
      </c>
      <c r="H255" s="19">
        <f t="shared" si="36"/>
        <v>23045.31</v>
      </c>
      <c r="I255" s="20">
        <v>8065.86</v>
      </c>
      <c r="J255" s="37">
        <f t="shared" si="39"/>
        <v>23517.74</v>
      </c>
      <c r="K255" s="38">
        <f t="shared" si="40"/>
        <v>8231.2099999999991</v>
      </c>
      <c r="L255" s="72"/>
    </row>
    <row r="256" spans="1:12" customFormat="1" ht="31.5" x14ac:dyDescent="0.25">
      <c r="A256" s="15" t="s">
        <v>658</v>
      </c>
      <c r="B256" s="31" t="s">
        <v>535</v>
      </c>
      <c r="C256" s="16" t="s">
        <v>189</v>
      </c>
      <c r="D256" s="16" t="s">
        <v>659</v>
      </c>
      <c r="E256" s="17" t="s">
        <v>660</v>
      </c>
      <c r="F256" s="45" t="s">
        <v>661</v>
      </c>
      <c r="G256" s="21">
        <v>0.18870000000000001</v>
      </c>
      <c r="H256" s="19">
        <f t="shared" si="36"/>
        <v>66677.27</v>
      </c>
      <c r="I256" s="20">
        <v>12582</v>
      </c>
      <c r="J256" s="37">
        <f t="shared" si="39"/>
        <v>68044.149999999994</v>
      </c>
      <c r="K256" s="38">
        <f t="shared" si="40"/>
        <v>12839.93</v>
      </c>
      <c r="L256" s="72"/>
    </row>
    <row r="257" spans="1:12" customFormat="1" ht="31.5" x14ac:dyDescent="0.25">
      <c r="A257" s="15" t="s">
        <v>662</v>
      </c>
      <c r="B257" s="31" t="s">
        <v>535</v>
      </c>
      <c r="C257" s="16" t="s">
        <v>194</v>
      </c>
      <c r="D257" s="16" t="s">
        <v>663</v>
      </c>
      <c r="E257" s="17" t="s">
        <v>664</v>
      </c>
      <c r="F257" s="45" t="s">
        <v>661</v>
      </c>
      <c r="G257" s="21">
        <v>0.17849999999999999</v>
      </c>
      <c r="H257" s="19">
        <f t="shared" si="36"/>
        <v>93947.839999999997</v>
      </c>
      <c r="I257" s="20">
        <v>16769.689999999999</v>
      </c>
      <c r="J257" s="37">
        <f t="shared" si="39"/>
        <v>95873.77</v>
      </c>
      <c r="K257" s="38">
        <f t="shared" si="40"/>
        <v>17113.47</v>
      </c>
      <c r="L257" s="72"/>
    </row>
    <row r="258" spans="1:12" customFormat="1" ht="63" x14ac:dyDescent="0.25">
      <c r="A258" s="15" t="s">
        <v>665</v>
      </c>
      <c r="B258" s="31" t="s">
        <v>535</v>
      </c>
      <c r="C258" s="16" t="s">
        <v>196</v>
      </c>
      <c r="D258" s="16" t="s">
        <v>666</v>
      </c>
      <c r="E258" s="17" t="s">
        <v>667</v>
      </c>
      <c r="F258" s="45" t="s">
        <v>57</v>
      </c>
      <c r="G258" s="18">
        <v>3.65</v>
      </c>
      <c r="H258" s="19">
        <f t="shared" si="36"/>
        <v>9142.02</v>
      </c>
      <c r="I258" s="20">
        <v>33368.379999999997</v>
      </c>
      <c r="J258" s="37">
        <f t="shared" si="39"/>
        <v>9329.43</v>
      </c>
      <c r="K258" s="38">
        <f t="shared" si="40"/>
        <v>34052.42</v>
      </c>
      <c r="L258" s="72"/>
    </row>
    <row r="259" spans="1:12" customFormat="1" ht="31.5" x14ac:dyDescent="0.25">
      <c r="A259" s="15" t="s">
        <v>668</v>
      </c>
      <c r="B259" s="31" t="s">
        <v>535</v>
      </c>
      <c r="C259" s="16" t="s">
        <v>200</v>
      </c>
      <c r="D259" s="16" t="s">
        <v>656</v>
      </c>
      <c r="E259" s="17" t="s">
        <v>657</v>
      </c>
      <c r="F259" s="45" t="s">
        <v>57</v>
      </c>
      <c r="G259" s="27">
        <v>1.6</v>
      </c>
      <c r="H259" s="19">
        <f t="shared" si="36"/>
        <v>23045.31</v>
      </c>
      <c r="I259" s="20">
        <v>36872.49</v>
      </c>
      <c r="J259" s="37">
        <f t="shared" si="39"/>
        <v>23517.74</v>
      </c>
      <c r="K259" s="38">
        <f t="shared" si="40"/>
        <v>37628.379999999997</v>
      </c>
      <c r="L259" s="72"/>
    </row>
    <row r="260" spans="1:12" customFormat="1" ht="31.5" x14ac:dyDescent="0.25">
      <c r="A260" s="15" t="s">
        <v>669</v>
      </c>
      <c r="B260" s="31" t="s">
        <v>535</v>
      </c>
      <c r="C260" s="16" t="s">
        <v>204</v>
      </c>
      <c r="D260" s="16" t="s">
        <v>670</v>
      </c>
      <c r="E260" s="17" t="s">
        <v>671</v>
      </c>
      <c r="F260" s="45" t="s">
        <v>661</v>
      </c>
      <c r="G260" s="21">
        <v>0.53549999999999998</v>
      </c>
      <c r="H260" s="19">
        <f t="shared" si="36"/>
        <v>82519.03</v>
      </c>
      <c r="I260" s="20">
        <v>44188.94</v>
      </c>
      <c r="J260" s="37">
        <f t="shared" si="39"/>
        <v>84210.67</v>
      </c>
      <c r="K260" s="38">
        <f t="shared" si="40"/>
        <v>45094.81</v>
      </c>
      <c r="L260" s="72"/>
    </row>
    <row r="261" spans="1:12" customFormat="1" ht="63" x14ac:dyDescent="0.25">
      <c r="A261" s="15" t="s">
        <v>672</v>
      </c>
      <c r="B261" s="31" t="s">
        <v>535</v>
      </c>
      <c r="C261" s="16" t="s">
        <v>206</v>
      </c>
      <c r="D261" s="16" t="s">
        <v>673</v>
      </c>
      <c r="E261" s="17" t="s">
        <v>674</v>
      </c>
      <c r="F261" s="45" t="s">
        <v>57</v>
      </c>
      <c r="G261" s="18">
        <v>0.19</v>
      </c>
      <c r="H261" s="19">
        <f t="shared" si="36"/>
        <v>22086.79</v>
      </c>
      <c r="I261" s="20">
        <v>4196.49</v>
      </c>
      <c r="J261" s="37">
        <f t="shared" si="39"/>
        <v>22539.57</v>
      </c>
      <c r="K261" s="38">
        <f t="shared" si="40"/>
        <v>4282.5200000000004</v>
      </c>
      <c r="L261" s="72"/>
    </row>
    <row r="262" spans="1:12" customFormat="1" ht="31.5" x14ac:dyDescent="0.25">
      <c r="A262" s="15" t="s">
        <v>675</v>
      </c>
      <c r="B262" s="31" t="s">
        <v>535</v>
      </c>
      <c r="C262" s="16" t="s">
        <v>208</v>
      </c>
      <c r="D262" s="16" t="s">
        <v>656</v>
      </c>
      <c r="E262" s="17" t="s">
        <v>657</v>
      </c>
      <c r="F262" s="45" t="s">
        <v>57</v>
      </c>
      <c r="G262" s="18">
        <v>0.01</v>
      </c>
      <c r="H262" s="19">
        <f t="shared" si="36"/>
        <v>23042</v>
      </c>
      <c r="I262" s="20">
        <v>230.42</v>
      </c>
      <c r="J262" s="37">
        <f t="shared" si="39"/>
        <v>23514.36</v>
      </c>
      <c r="K262" s="38">
        <f t="shared" si="40"/>
        <v>235.14</v>
      </c>
      <c r="L262" s="72"/>
    </row>
    <row r="263" spans="1:12" customFormat="1" ht="31.5" x14ac:dyDescent="0.25">
      <c r="A263" s="15" t="s">
        <v>676</v>
      </c>
      <c r="B263" s="31" t="s">
        <v>535</v>
      </c>
      <c r="C263" s="16" t="s">
        <v>210</v>
      </c>
      <c r="D263" s="16" t="s">
        <v>677</v>
      </c>
      <c r="E263" s="17" t="s">
        <v>678</v>
      </c>
      <c r="F263" s="45" t="s">
        <v>661</v>
      </c>
      <c r="G263" s="21">
        <v>2.0400000000000001E-2</v>
      </c>
      <c r="H263" s="19">
        <f t="shared" si="36"/>
        <v>688019.12</v>
      </c>
      <c r="I263" s="20">
        <v>14035.59</v>
      </c>
      <c r="J263" s="37">
        <f t="shared" si="39"/>
        <v>702123.51</v>
      </c>
      <c r="K263" s="38">
        <f t="shared" si="40"/>
        <v>14323.32</v>
      </c>
      <c r="L263" s="72"/>
    </row>
    <row r="264" spans="1:12" customFormat="1" ht="63" x14ac:dyDescent="0.25">
      <c r="A264" s="15" t="s">
        <v>679</v>
      </c>
      <c r="B264" s="31" t="s">
        <v>535</v>
      </c>
      <c r="C264" s="16" t="s">
        <v>212</v>
      </c>
      <c r="D264" s="16" t="s">
        <v>680</v>
      </c>
      <c r="E264" s="17" t="s">
        <v>681</v>
      </c>
      <c r="F264" s="45" t="s">
        <v>57</v>
      </c>
      <c r="G264" s="18">
        <v>0.95</v>
      </c>
      <c r="H264" s="19">
        <f t="shared" si="36"/>
        <v>32358.67</v>
      </c>
      <c r="I264" s="20">
        <v>30740.74</v>
      </c>
      <c r="J264" s="37">
        <f t="shared" si="39"/>
        <v>33022.019999999997</v>
      </c>
      <c r="K264" s="38">
        <f t="shared" si="40"/>
        <v>31370.92</v>
      </c>
      <c r="L264" s="72"/>
    </row>
    <row r="265" spans="1:12" customFormat="1" ht="31.5" x14ac:dyDescent="0.25">
      <c r="A265" s="15" t="s">
        <v>682</v>
      </c>
      <c r="B265" s="31" t="s">
        <v>535</v>
      </c>
      <c r="C265" s="16" t="s">
        <v>214</v>
      </c>
      <c r="D265" s="16" t="s">
        <v>656</v>
      </c>
      <c r="E265" s="17" t="s">
        <v>657</v>
      </c>
      <c r="F265" s="45" t="s">
        <v>57</v>
      </c>
      <c r="G265" s="18">
        <v>0.05</v>
      </c>
      <c r="H265" s="19">
        <f t="shared" si="36"/>
        <v>23044.799999999999</v>
      </c>
      <c r="I265" s="20">
        <v>1152.24</v>
      </c>
      <c r="J265" s="37">
        <f t="shared" si="39"/>
        <v>23517.22</v>
      </c>
      <c r="K265" s="38">
        <f t="shared" si="40"/>
        <v>1175.8599999999999</v>
      </c>
      <c r="L265" s="72"/>
    </row>
    <row r="266" spans="1:12" customFormat="1" ht="31.5" x14ac:dyDescent="0.25">
      <c r="A266" s="15" t="s">
        <v>683</v>
      </c>
      <c r="B266" s="31" t="s">
        <v>535</v>
      </c>
      <c r="C266" s="16" t="s">
        <v>219</v>
      </c>
      <c r="D266" s="16" t="s">
        <v>684</v>
      </c>
      <c r="E266" s="17" t="s">
        <v>685</v>
      </c>
      <c r="F266" s="45" t="s">
        <v>661</v>
      </c>
      <c r="G266" s="22">
        <v>0.10199999999999999</v>
      </c>
      <c r="H266" s="19">
        <f t="shared" si="36"/>
        <v>1040252.35</v>
      </c>
      <c r="I266" s="20">
        <v>106105.74</v>
      </c>
      <c r="J266" s="37">
        <f t="shared" si="39"/>
        <v>1061577.52</v>
      </c>
      <c r="K266" s="38">
        <f t="shared" si="40"/>
        <v>108280.91</v>
      </c>
      <c r="L266" s="72"/>
    </row>
    <row r="267" spans="1:12" customFormat="1" ht="31.5" x14ac:dyDescent="0.25">
      <c r="A267" s="15" t="s">
        <v>686</v>
      </c>
      <c r="B267" s="31" t="s">
        <v>535</v>
      </c>
      <c r="C267" s="16" t="s">
        <v>223</v>
      </c>
      <c r="D267" s="16" t="s">
        <v>687</v>
      </c>
      <c r="E267" s="17" t="s">
        <v>688</v>
      </c>
      <c r="F267" s="45" t="s">
        <v>57</v>
      </c>
      <c r="G267" s="18">
        <v>0.02</v>
      </c>
      <c r="H267" s="19">
        <f t="shared" si="36"/>
        <v>43932</v>
      </c>
      <c r="I267" s="20">
        <v>878.64</v>
      </c>
      <c r="J267" s="37">
        <f t="shared" si="39"/>
        <v>44832.61</v>
      </c>
      <c r="K267" s="38">
        <f t="shared" si="40"/>
        <v>896.65</v>
      </c>
      <c r="L267" s="72"/>
    </row>
    <row r="268" spans="1:12" customFormat="1" ht="31.5" x14ac:dyDescent="0.25">
      <c r="A268" s="15" t="s">
        <v>689</v>
      </c>
      <c r="B268" s="31" t="s">
        <v>535</v>
      </c>
      <c r="C268" s="16" t="s">
        <v>225</v>
      </c>
      <c r="D268" s="16" t="s">
        <v>690</v>
      </c>
      <c r="E268" s="17" t="s">
        <v>691</v>
      </c>
      <c r="F268" s="45" t="s">
        <v>661</v>
      </c>
      <c r="G268" s="28">
        <v>2.0600000000000002E-3</v>
      </c>
      <c r="H268" s="19">
        <f t="shared" si="36"/>
        <v>36883.5</v>
      </c>
      <c r="I268" s="20">
        <v>75.98</v>
      </c>
      <c r="J268" s="37">
        <f t="shared" si="39"/>
        <v>37639.61</v>
      </c>
      <c r="K268" s="38">
        <f t="shared" si="40"/>
        <v>77.540000000000006</v>
      </c>
      <c r="L268" s="72"/>
    </row>
    <row r="269" spans="1:12" s="112" customFormat="1" ht="18.75" x14ac:dyDescent="0.3">
      <c r="A269" s="182" t="s">
        <v>1143</v>
      </c>
      <c r="B269" s="183"/>
      <c r="C269" s="183"/>
      <c r="D269" s="183"/>
      <c r="E269" s="184"/>
      <c r="F269" s="125"/>
      <c r="G269" s="125"/>
      <c r="H269" s="125"/>
      <c r="I269" s="113">
        <f>SUM(I272:I323)</f>
        <v>1159733.9299999997</v>
      </c>
      <c r="J269" s="114"/>
      <c r="K269" s="115">
        <f>SUM(K272:K323)</f>
        <v>1183507.6900000006</v>
      </c>
      <c r="L269" s="110"/>
    </row>
    <row r="270" spans="1:12" s="112" customFormat="1" ht="18.75" x14ac:dyDescent="0.3">
      <c r="A270" s="185" t="s">
        <v>1126</v>
      </c>
      <c r="B270" s="186"/>
      <c r="C270" s="186"/>
      <c r="D270" s="186"/>
      <c r="E270" s="187"/>
      <c r="F270" s="117"/>
      <c r="G270" s="117"/>
      <c r="H270" s="117"/>
      <c r="I270" s="118">
        <f>I273+I275+I277+I279+I280+I282+I284+I286+I288+I290+I291+I293+I295+I297+I298+I299+I301+I303+I305+I307+I308+I309+I310+I312</f>
        <v>839484.58000000019</v>
      </c>
      <c r="J270" s="119"/>
      <c r="K270" s="120">
        <f>K273+K275+K277+K279+K280+K282+K284+K286+K288+K290+K291+K293+K295+K297+K298+K299+K301+K303+K305+K307+K308+K309+K310+K312</f>
        <v>856694.05999999994</v>
      </c>
      <c r="L270" s="135"/>
    </row>
    <row r="271" spans="1:12" customFormat="1" ht="15.75" x14ac:dyDescent="0.25">
      <c r="A271" s="6" t="s">
        <v>85</v>
      </c>
      <c r="B271" s="157" t="s">
        <v>692</v>
      </c>
      <c r="C271" s="157"/>
      <c r="D271" s="157"/>
      <c r="E271" s="7"/>
      <c r="F271" s="8"/>
      <c r="G271" s="9"/>
      <c r="H271" s="12"/>
      <c r="I271" s="12"/>
      <c r="J271" s="36"/>
      <c r="K271" s="36"/>
      <c r="L271" s="72"/>
    </row>
    <row r="272" spans="1:12" customFormat="1" ht="31.5" x14ac:dyDescent="0.25">
      <c r="A272" s="15" t="s">
        <v>693</v>
      </c>
      <c r="B272" s="31" t="s">
        <v>694</v>
      </c>
      <c r="C272" s="16" t="s">
        <v>11</v>
      </c>
      <c r="D272" s="16" t="s">
        <v>695</v>
      </c>
      <c r="E272" s="17" t="s">
        <v>696</v>
      </c>
      <c r="F272" s="45" t="s">
        <v>67</v>
      </c>
      <c r="G272" s="26">
        <v>1</v>
      </c>
      <c r="H272" s="19">
        <f t="shared" ref="H272:H312" si="41">ROUND(I272/G272,2)</f>
        <v>10192.09</v>
      </c>
      <c r="I272" s="20">
        <v>10192.09</v>
      </c>
      <c r="J272" s="37">
        <f t="shared" ref="J272:J312" si="42">ROUND(H272*M$11*N$11,2)</f>
        <v>10401.030000000001</v>
      </c>
      <c r="K272" s="38">
        <f t="shared" ref="K272:K312" si="43">ROUND(J272*G272,2)</f>
        <v>10401.030000000001</v>
      </c>
      <c r="L272" s="72"/>
    </row>
    <row r="273" spans="1:12" s="57" customFormat="1" ht="31.5" x14ac:dyDescent="0.25">
      <c r="A273" s="47" t="s">
        <v>697</v>
      </c>
      <c r="B273" s="48" t="s">
        <v>694</v>
      </c>
      <c r="C273" s="49" t="s">
        <v>20</v>
      </c>
      <c r="D273" s="49" t="s">
        <v>698</v>
      </c>
      <c r="E273" s="50" t="s">
        <v>1144</v>
      </c>
      <c r="F273" s="51" t="s">
        <v>67</v>
      </c>
      <c r="G273" s="52">
        <v>1</v>
      </c>
      <c r="H273" s="53">
        <f t="shared" si="41"/>
        <v>27268.01</v>
      </c>
      <c r="I273" s="54">
        <v>27268.01</v>
      </c>
      <c r="J273" s="55">
        <f t="shared" si="42"/>
        <v>27827</v>
      </c>
      <c r="K273" s="56">
        <f t="shared" si="43"/>
        <v>27827</v>
      </c>
      <c r="L273" s="73"/>
    </row>
    <row r="274" spans="1:12" customFormat="1" ht="31.5" x14ac:dyDescent="0.25">
      <c r="A274" s="15" t="s">
        <v>699</v>
      </c>
      <c r="B274" s="31" t="s">
        <v>694</v>
      </c>
      <c r="C274" s="16" t="s">
        <v>24</v>
      </c>
      <c r="D274" s="16" t="s">
        <v>700</v>
      </c>
      <c r="E274" s="17" t="s">
        <v>701</v>
      </c>
      <c r="F274" s="45" t="s">
        <v>67</v>
      </c>
      <c r="G274" s="26">
        <v>2</v>
      </c>
      <c r="H274" s="19">
        <f t="shared" si="41"/>
        <v>1258.68</v>
      </c>
      <c r="I274" s="20">
        <v>2517.35</v>
      </c>
      <c r="J274" s="37">
        <f t="shared" si="42"/>
        <v>1284.48</v>
      </c>
      <c r="K274" s="38">
        <f t="shared" si="43"/>
        <v>2568.96</v>
      </c>
      <c r="L274" s="72"/>
    </row>
    <row r="275" spans="1:12" s="57" customFormat="1" ht="15.75" x14ac:dyDescent="0.25">
      <c r="A275" s="47" t="s">
        <v>702</v>
      </c>
      <c r="B275" s="48" t="s">
        <v>694</v>
      </c>
      <c r="C275" s="49" t="s">
        <v>29</v>
      </c>
      <c r="D275" s="49" t="s">
        <v>703</v>
      </c>
      <c r="E275" s="50" t="s">
        <v>1145</v>
      </c>
      <c r="F275" s="51" t="s">
        <v>67</v>
      </c>
      <c r="G275" s="52">
        <v>2</v>
      </c>
      <c r="H275" s="53">
        <f t="shared" si="41"/>
        <v>4317.0200000000004</v>
      </c>
      <c r="I275" s="54">
        <v>8634.0400000000009</v>
      </c>
      <c r="J275" s="55">
        <f t="shared" si="42"/>
        <v>4405.5200000000004</v>
      </c>
      <c r="K275" s="56">
        <f t="shared" si="43"/>
        <v>8811.0400000000009</v>
      </c>
      <c r="L275" s="73"/>
    </row>
    <row r="276" spans="1:12" customFormat="1" ht="31.5" x14ac:dyDescent="0.25">
      <c r="A276" s="15" t="s">
        <v>704</v>
      </c>
      <c r="B276" s="31" t="s">
        <v>694</v>
      </c>
      <c r="C276" s="16" t="s">
        <v>33</v>
      </c>
      <c r="D276" s="16" t="s">
        <v>705</v>
      </c>
      <c r="E276" s="17" t="s">
        <v>706</v>
      </c>
      <c r="F276" s="45" t="s">
        <v>707</v>
      </c>
      <c r="G276" s="27">
        <v>0.1</v>
      </c>
      <c r="H276" s="19">
        <f t="shared" si="41"/>
        <v>5446.7</v>
      </c>
      <c r="I276" s="20">
        <v>544.66999999999996</v>
      </c>
      <c r="J276" s="37">
        <f t="shared" si="42"/>
        <v>5558.36</v>
      </c>
      <c r="K276" s="38">
        <f t="shared" si="43"/>
        <v>555.84</v>
      </c>
      <c r="L276" s="72"/>
    </row>
    <row r="277" spans="1:12" s="57" customFormat="1" ht="31.5" x14ac:dyDescent="0.25">
      <c r="A277" s="47" t="s">
        <v>708</v>
      </c>
      <c r="B277" s="48" t="s">
        <v>694</v>
      </c>
      <c r="C277" s="49" t="s">
        <v>37</v>
      </c>
      <c r="D277" s="49" t="s">
        <v>709</v>
      </c>
      <c r="E277" s="50" t="s">
        <v>1146</v>
      </c>
      <c r="F277" s="51" t="s">
        <v>67</v>
      </c>
      <c r="G277" s="52">
        <v>1</v>
      </c>
      <c r="H277" s="53">
        <f t="shared" si="41"/>
        <v>16818.88</v>
      </c>
      <c r="I277" s="54">
        <v>16818.88</v>
      </c>
      <c r="J277" s="55">
        <f t="shared" si="42"/>
        <v>17163.669999999998</v>
      </c>
      <c r="K277" s="56">
        <f t="shared" si="43"/>
        <v>17163.669999999998</v>
      </c>
      <c r="L277" s="73"/>
    </row>
    <row r="278" spans="1:12" customFormat="1" ht="15.75" x14ac:dyDescent="0.25">
      <c r="A278" s="15" t="s">
        <v>710</v>
      </c>
      <c r="B278" s="31" t="s">
        <v>694</v>
      </c>
      <c r="C278" s="16" t="s">
        <v>41</v>
      </c>
      <c r="D278" s="16" t="s">
        <v>711</v>
      </c>
      <c r="E278" s="17" t="s">
        <v>712</v>
      </c>
      <c r="F278" s="45" t="s">
        <v>67</v>
      </c>
      <c r="G278" s="26">
        <v>4</v>
      </c>
      <c r="H278" s="19">
        <f t="shared" si="41"/>
        <v>1752.98</v>
      </c>
      <c r="I278" s="20">
        <v>7011.92</v>
      </c>
      <c r="J278" s="37">
        <f t="shared" si="42"/>
        <v>1788.92</v>
      </c>
      <c r="K278" s="38">
        <f t="shared" si="43"/>
        <v>7155.68</v>
      </c>
      <c r="L278" s="72"/>
    </row>
    <row r="279" spans="1:12" s="57" customFormat="1" ht="31.5" x14ac:dyDescent="0.25">
      <c r="A279" s="47" t="s">
        <v>713</v>
      </c>
      <c r="B279" s="48" t="s">
        <v>694</v>
      </c>
      <c r="C279" s="49" t="s">
        <v>45</v>
      </c>
      <c r="D279" s="49" t="s">
        <v>714</v>
      </c>
      <c r="E279" s="50" t="s">
        <v>1147</v>
      </c>
      <c r="F279" s="51" t="s">
        <v>67</v>
      </c>
      <c r="G279" s="52">
        <v>3</v>
      </c>
      <c r="H279" s="53">
        <f t="shared" si="41"/>
        <v>2016.41</v>
      </c>
      <c r="I279" s="54">
        <v>6049.23</v>
      </c>
      <c r="J279" s="55">
        <f t="shared" si="42"/>
        <v>2057.75</v>
      </c>
      <c r="K279" s="56">
        <f t="shared" si="43"/>
        <v>6173.25</v>
      </c>
      <c r="L279" s="73"/>
    </row>
    <row r="280" spans="1:12" s="57" customFormat="1" ht="31.5" x14ac:dyDescent="0.25">
      <c r="A280" s="47" t="s">
        <v>715</v>
      </c>
      <c r="B280" s="48" t="s">
        <v>694</v>
      </c>
      <c r="C280" s="49" t="s">
        <v>49</v>
      </c>
      <c r="D280" s="49" t="s">
        <v>716</v>
      </c>
      <c r="E280" s="50" t="s">
        <v>1148</v>
      </c>
      <c r="F280" s="51" t="s">
        <v>67</v>
      </c>
      <c r="G280" s="52">
        <v>1</v>
      </c>
      <c r="H280" s="53">
        <f t="shared" si="41"/>
        <v>2906.16</v>
      </c>
      <c r="I280" s="54">
        <v>2906.16</v>
      </c>
      <c r="J280" s="55">
        <f t="shared" si="42"/>
        <v>2965.74</v>
      </c>
      <c r="K280" s="56">
        <f t="shared" si="43"/>
        <v>2965.74</v>
      </c>
      <c r="L280" s="73"/>
    </row>
    <row r="281" spans="1:12" customFormat="1" ht="31.5" x14ac:dyDescent="0.25">
      <c r="A281" s="15" t="s">
        <v>717</v>
      </c>
      <c r="B281" s="31" t="s">
        <v>694</v>
      </c>
      <c r="C281" s="16" t="s">
        <v>54</v>
      </c>
      <c r="D281" s="16" t="s">
        <v>718</v>
      </c>
      <c r="E281" s="17" t="s">
        <v>719</v>
      </c>
      <c r="F281" s="45" t="s">
        <v>67</v>
      </c>
      <c r="G281" s="26">
        <v>3</v>
      </c>
      <c r="H281" s="19">
        <f t="shared" si="41"/>
        <v>8380.73</v>
      </c>
      <c r="I281" s="20">
        <v>25142.19</v>
      </c>
      <c r="J281" s="37">
        <f t="shared" si="42"/>
        <v>8552.5300000000007</v>
      </c>
      <c r="K281" s="38">
        <f t="shared" si="43"/>
        <v>25657.59</v>
      </c>
      <c r="L281" s="72"/>
    </row>
    <row r="282" spans="1:12" s="57" customFormat="1" ht="31.5" x14ac:dyDescent="0.25">
      <c r="A282" s="47" t="s">
        <v>720</v>
      </c>
      <c r="B282" s="48" t="s">
        <v>694</v>
      </c>
      <c r="C282" s="49" t="s">
        <v>60</v>
      </c>
      <c r="D282" s="49" t="s">
        <v>721</v>
      </c>
      <c r="E282" s="50" t="s">
        <v>1149</v>
      </c>
      <c r="F282" s="51" t="s">
        <v>67</v>
      </c>
      <c r="G282" s="52">
        <v>3</v>
      </c>
      <c r="H282" s="53">
        <f t="shared" si="41"/>
        <v>4932.18</v>
      </c>
      <c r="I282" s="54">
        <v>14796.54</v>
      </c>
      <c r="J282" s="55">
        <f t="shared" si="42"/>
        <v>5033.29</v>
      </c>
      <c r="K282" s="56">
        <f t="shared" si="43"/>
        <v>15099.87</v>
      </c>
      <c r="L282" s="73"/>
    </row>
    <row r="283" spans="1:12" customFormat="1" ht="31.5" x14ac:dyDescent="0.25">
      <c r="A283" s="15" t="s">
        <v>722</v>
      </c>
      <c r="B283" s="31" t="s">
        <v>694</v>
      </c>
      <c r="C283" s="16" t="s">
        <v>64</v>
      </c>
      <c r="D283" s="16" t="s">
        <v>700</v>
      </c>
      <c r="E283" s="17" t="s">
        <v>701</v>
      </c>
      <c r="F283" s="45" t="s">
        <v>67</v>
      </c>
      <c r="G283" s="26">
        <v>6</v>
      </c>
      <c r="H283" s="19">
        <f t="shared" si="41"/>
        <v>1258.68</v>
      </c>
      <c r="I283" s="20">
        <v>7552.08</v>
      </c>
      <c r="J283" s="37">
        <f t="shared" si="42"/>
        <v>1284.48</v>
      </c>
      <c r="K283" s="38">
        <f t="shared" si="43"/>
        <v>7706.88</v>
      </c>
      <c r="L283" s="72"/>
    </row>
    <row r="284" spans="1:12" s="57" customFormat="1" ht="15.75" x14ac:dyDescent="0.25">
      <c r="A284" s="47" t="s">
        <v>723</v>
      </c>
      <c r="B284" s="48" t="s">
        <v>694</v>
      </c>
      <c r="C284" s="49" t="s">
        <v>69</v>
      </c>
      <c r="D284" s="49" t="s">
        <v>724</v>
      </c>
      <c r="E284" s="50" t="s">
        <v>1150</v>
      </c>
      <c r="F284" s="51" t="s">
        <v>67</v>
      </c>
      <c r="G284" s="52">
        <v>6</v>
      </c>
      <c r="H284" s="53">
        <f t="shared" si="41"/>
        <v>1758.35</v>
      </c>
      <c r="I284" s="54">
        <v>10550.1</v>
      </c>
      <c r="J284" s="55">
        <f t="shared" si="42"/>
        <v>1794.4</v>
      </c>
      <c r="K284" s="56">
        <f t="shared" si="43"/>
        <v>10766.4</v>
      </c>
      <c r="L284" s="73"/>
    </row>
    <row r="285" spans="1:12" customFormat="1" ht="47.25" x14ac:dyDescent="0.25">
      <c r="A285" s="15" t="s">
        <v>725</v>
      </c>
      <c r="B285" s="31" t="s">
        <v>694</v>
      </c>
      <c r="C285" s="16" t="s">
        <v>74</v>
      </c>
      <c r="D285" s="16" t="s">
        <v>726</v>
      </c>
      <c r="E285" s="17" t="s">
        <v>727</v>
      </c>
      <c r="F285" s="45" t="s">
        <v>67</v>
      </c>
      <c r="G285" s="26">
        <v>29</v>
      </c>
      <c r="H285" s="19">
        <f t="shared" si="41"/>
        <v>2291.63</v>
      </c>
      <c r="I285" s="20">
        <v>66457.240000000005</v>
      </c>
      <c r="J285" s="37">
        <f t="shared" si="42"/>
        <v>2338.61</v>
      </c>
      <c r="K285" s="38">
        <f t="shared" si="43"/>
        <v>67819.69</v>
      </c>
      <c r="L285" s="72"/>
    </row>
    <row r="286" spans="1:12" s="57" customFormat="1" ht="31.5" x14ac:dyDescent="0.25">
      <c r="A286" s="47" t="s">
        <v>728</v>
      </c>
      <c r="B286" s="48" t="s">
        <v>694</v>
      </c>
      <c r="C286" s="49" t="s">
        <v>77</v>
      </c>
      <c r="D286" s="49" t="s">
        <v>729</v>
      </c>
      <c r="E286" s="50" t="s">
        <v>1151</v>
      </c>
      <c r="F286" s="51" t="s">
        <v>67</v>
      </c>
      <c r="G286" s="52">
        <v>29</v>
      </c>
      <c r="H286" s="53">
        <f t="shared" si="41"/>
        <v>1133.44</v>
      </c>
      <c r="I286" s="54">
        <v>32869.760000000002</v>
      </c>
      <c r="J286" s="55">
        <f t="shared" si="42"/>
        <v>1156.68</v>
      </c>
      <c r="K286" s="56">
        <f t="shared" si="43"/>
        <v>33543.72</v>
      </c>
      <c r="L286" s="73"/>
    </row>
    <row r="287" spans="1:12" customFormat="1" ht="15.75" x14ac:dyDescent="0.25">
      <c r="A287" s="15" t="s">
        <v>730</v>
      </c>
      <c r="B287" s="31" t="s">
        <v>694</v>
      </c>
      <c r="C287" s="16" t="s">
        <v>78</v>
      </c>
      <c r="D287" s="16" t="s">
        <v>731</v>
      </c>
      <c r="E287" s="17" t="s">
        <v>732</v>
      </c>
      <c r="F287" s="45" t="s">
        <v>67</v>
      </c>
      <c r="G287" s="26">
        <v>2</v>
      </c>
      <c r="H287" s="19">
        <f t="shared" si="41"/>
        <v>680.08</v>
      </c>
      <c r="I287" s="20">
        <v>1360.15</v>
      </c>
      <c r="J287" s="37">
        <f t="shared" si="42"/>
        <v>694.02</v>
      </c>
      <c r="K287" s="38">
        <f t="shared" si="43"/>
        <v>1388.04</v>
      </c>
      <c r="L287" s="72"/>
    </row>
    <row r="288" spans="1:12" s="57" customFormat="1" ht="31.5" x14ac:dyDescent="0.25">
      <c r="A288" s="47" t="s">
        <v>733</v>
      </c>
      <c r="B288" s="48" t="s">
        <v>694</v>
      </c>
      <c r="C288" s="49" t="s">
        <v>79</v>
      </c>
      <c r="D288" s="49" t="s">
        <v>734</v>
      </c>
      <c r="E288" s="50" t="s">
        <v>1152</v>
      </c>
      <c r="F288" s="51" t="s">
        <v>67</v>
      </c>
      <c r="G288" s="52">
        <v>2</v>
      </c>
      <c r="H288" s="53">
        <f t="shared" si="41"/>
        <v>594.78</v>
      </c>
      <c r="I288" s="54">
        <v>1189.56</v>
      </c>
      <c r="J288" s="55">
        <f t="shared" si="42"/>
        <v>606.97</v>
      </c>
      <c r="K288" s="56">
        <f t="shared" si="43"/>
        <v>1213.94</v>
      </c>
      <c r="L288" s="73"/>
    </row>
    <row r="289" spans="1:12" customFormat="1" ht="78.75" x14ac:dyDescent="0.25">
      <c r="A289" s="15" t="s">
        <v>735</v>
      </c>
      <c r="B289" s="31" t="s">
        <v>694</v>
      </c>
      <c r="C289" s="16" t="s">
        <v>80</v>
      </c>
      <c r="D289" s="16" t="s">
        <v>736</v>
      </c>
      <c r="E289" s="17" t="s">
        <v>737</v>
      </c>
      <c r="F289" s="45" t="s">
        <v>333</v>
      </c>
      <c r="G289" s="18">
        <v>7.0000000000000007E-2</v>
      </c>
      <c r="H289" s="19">
        <f t="shared" si="41"/>
        <v>51154.14</v>
      </c>
      <c r="I289" s="20">
        <v>3580.79</v>
      </c>
      <c r="J289" s="37">
        <f t="shared" si="42"/>
        <v>52202.8</v>
      </c>
      <c r="K289" s="38">
        <f t="shared" si="43"/>
        <v>3654.2</v>
      </c>
      <c r="L289" s="72"/>
    </row>
    <row r="290" spans="1:12" s="57" customFormat="1" ht="31.5" x14ac:dyDescent="0.25">
      <c r="A290" s="47" t="s">
        <v>738</v>
      </c>
      <c r="B290" s="48" t="s">
        <v>694</v>
      </c>
      <c r="C290" s="49" t="s">
        <v>85</v>
      </c>
      <c r="D290" s="49" t="s">
        <v>739</v>
      </c>
      <c r="E290" s="50" t="s">
        <v>1153</v>
      </c>
      <c r="F290" s="51" t="s">
        <v>67</v>
      </c>
      <c r="G290" s="52">
        <v>4</v>
      </c>
      <c r="H290" s="53">
        <f t="shared" si="41"/>
        <v>937.79</v>
      </c>
      <c r="I290" s="54">
        <v>3751.16</v>
      </c>
      <c r="J290" s="55">
        <f t="shared" si="42"/>
        <v>957.01</v>
      </c>
      <c r="K290" s="56">
        <f t="shared" si="43"/>
        <v>3828.04</v>
      </c>
      <c r="L290" s="73"/>
    </row>
    <row r="291" spans="1:12" s="57" customFormat="1" ht="31.5" x14ac:dyDescent="0.25">
      <c r="A291" s="47" t="s">
        <v>740</v>
      </c>
      <c r="B291" s="48" t="s">
        <v>694</v>
      </c>
      <c r="C291" s="49" t="s">
        <v>90</v>
      </c>
      <c r="D291" s="49" t="s">
        <v>741</v>
      </c>
      <c r="E291" s="50" t="s">
        <v>1154</v>
      </c>
      <c r="F291" s="51" t="s">
        <v>67</v>
      </c>
      <c r="G291" s="52">
        <v>3</v>
      </c>
      <c r="H291" s="53">
        <f t="shared" si="41"/>
        <v>922.61</v>
      </c>
      <c r="I291" s="54">
        <v>2767.83</v>
      </c>
      <c r="J291" s="55">
        <f t="shared" si="42"/>
        <v>941.52</v>
      </c>
      <c r="K291" s="56">
        <f t="shared" si="43"/>
        <v>2824.56</v>
      </c>
      <c r="L291" s="73"/>
    </row>
    <row r="292" spans="1:12" customFormat="1" ht="15.75" x14ac:dyDescent="0.25">
      <c r="A292" s="15" t="s">
        <v>742</v>
      </c>
      <c r="B292" s="31" t="s">
        <v>694</v>
      </c>
      <c r="C292" s="16" t="s">
        <v>94</v>
      </c>
      <c r="D292" s="16" t="s">
        <v>711</v>
      </c>
      <c r="E292" s="17" t="s">
        <v>712</v>
      </c>
      <c r="F292" s="45" t="s">
        <v>67</v>
      </c>
      <c r="G292" s="26">
        <v>3</v>
      </c>
      <c r="H292" s="19">
        <f t="shared" si="41"/>
        <v>1752.98</v>
      </c>
      <c r="I292" s="20">
        <v>5258.94</v>
      </c>
      <c r="J292" s="37">
        <f t="shared" si="42"/>
        <v>1788.92</v>
      </c>
      <c r="K292" s="38">
        <f t="shared" si="43"/>
        <v>5366.76</v>
      </c>
      <c r="L292" s="72"/>
    </row>
    <row r="293" spans="1:12" s="57" customFormat="1" ht="31.5" x14ac:dyDescent="0.25">
      <c r="A293" s="47" t="s">
        <v>743</v>
      </c>
      <c r="B293" s="48" t="s">
        <v>694</v>
      </c>
      <c r="C293" s="49" t="s">
        <v>99</v>
      </c>
      <c r="D293" s="49" t="s">
        <v>744</v>
      </c>
      <c r="E293" s="50" t="s">
        <v>1155</v>
      </c>
      <c r="F293" s="51" t="s">
        <v>67</v>
      </c>
      <c r="G293" s="52">
        <v>3</v>
      </c>
      <c r="H293" s="53">
        <f t="shared" si="41"/>
        <v>709.24</v>
      </c>
      <c r="I293" s="54">
        <v>2127.7199999999998</v>
      </c>
      <c r="J293" s="55">
        <f t="shared" si="42"/>
        <v>723.78</v>
      </c>
      <c r="K293" s="56">
        <f t="shared" si="43"/>
        <v>2171.34</v>
      </c>
      <c r="L293" s="73"/>
    </row>
    <row r="294" spans="1:12" customFormat="1" ht="47.25" x14ac:dyDescent="0.25">
      <c r="A294" s="15" t="s">
        <v>745</v>
      </c>
      <c r="B294" s="31" t="s">
        <v>694</v>
      </c>
      <c r="C294" s="16" t="s">
        <v>104</v>
      </c>
      <c r="D294" s="16" t="s">
        <v>746</v>
      </c>
      <c r="E294" s="17" t="s">
        <v>747</v>
      </c>
      <c r="F294" s="45" t="s">
        <v>67</v>
      </c>
      <c r="G294" s="26">
        <v>6</v>
      </c>
      <c r="H294" s="19">
        <f t="shared" si="41"/>
        <v>1140.18</v>
      </c>
      <c r="I294" s="20">
        <v>6841.09</v>
      </c>
      <c r="J294" s="37">
        <f t="shared" si="42"/>
        <v>1163.55</v>
      </c>
      <c r="K294" s="38">
        <f t="shared" si="43"/>
        <v>6981.3</v>
      </c>
      <c r="L294" s="72"/>
    </row>
    <row r="295" spans="1:12" s="57" customFormat="1" ht="31.5" x14ac:dyDescent="0.25">
      <c r="A295" s="47" t="s">
        <v>748</v>
      </c>
      <c r="B295" s="48" t="s">
        <v>694</v>
      </c>
      <c r="C295" s="49" t="s">
        <v>108</v>
      </c>
      <c r="D295" s="49" t="s">
        <v>749</v>
      </c>
      <c r="E295" s="50" t="s">
        <v>1156</v>
      </c>
      <c r="F295" s="51" t="s">
        <v>67</v>
      </c>
      <c r="G295" s="52">
        <v>6</v>
      </c>
      <c r="H295" s="53">
        <f t="shared" si="41"/>
        <v>229.39</v>
      </c>
      <c r="I295" s="54">
        <v>1376.34</v>
      </c>
      <c r="J295" s="55">
        <f t="shared" si="42"/>
        <v>234.09</v>
      </c>
      <c r="K295" s="56">
        <f t="shared" si="43"/>
        <v>1404.54</v>
      </c>
      <c r="L295" s="73"/>
    </row>
    <row r="296" spans="1:12" customFormat="1" ht="15.75" x14ac:dyDescent="0.25">
      <c r="A296" s="15" t="s">
        <v>750</v>
      </c>
      <c r="B296" s="31" t="s">
        <v>694</v>
      </c>
      <c r="C296" s="16" t="s">
        <v>114</v>
      </c>
      <c r="D296" s="16" t="s">
        <v>751</v>
      </c>
      <c r="E296" s="17" t="s">
        <v>752</v>
      </c>
      <c r="F296" s="45" t="s">
        <v>67</v>
      </c>
      <c r="G296" s="26">
        <v>4</v>
      </c>
      <c r="H296" s="19">
        <f t="shared" si="41"/>
        <v>1560.34</v>
      </c>
      <c r="I296" s="20">
        <v>6241.34</v>
      </c>
      <c r="J296" s="37">
        <f t="shared" si="42"/>
        <v>1592.33</v>
      </c>
      <c r="K296" s="38">
        <f t="shared" si="43"/>
        <v>6369.32</v>
      </c>
      <c r="L296" s="72"/>
    </row>
    <row r="297" spans="1:12" s="57" customFormat="1" ht="47.25" x14ac:dyDescent="0.25">
      <c r="A297" s="47" t="s">
        <v>753</v>
      </c>
      <c r="B297" s="48" t="s">
        <v>694</v>
      </c>
      <c r="C297" s="49" t="s">
        <v>118</v>
      </c>
      <c r="D297" s="49" t="s">
        <v>754</v>
      </c>
      <c r="E297" s="50" t="s">
        <v>1157</v>
      </c>
      <c r="F297" s="51" t="s">
        <v>67</v>
      </c>
      <c r="G297" s="52">
        <v>2</v>
      </c>
      <c r="H297" s="53">
        <f t="shared" si="41"/>
        <v>80207.75</v>
      </c>
      <c r="I297" s="54">
        <v>160415.5</v>
      </c>
      <c r="J297" s="55">
        <f t="shared" si="42"/>
        <v>81852.009999999995</v>
      </c>
      <c r="K297" s="56">
        <f t="shared" si="43"/>
        <v>163704.01999999999</v>
      </c>
      <c r="L297" s="73"/>
    </row>
    <row r="298" spans="1:12" s="57" customFormat="1" ht="47.25" x14ac:dyDescent="0.25">
      <c r="A298" s="47" t="s">
        <v>755</v>
      </c>
      <c r="B298" s="48" t="s">
        <v>694</v>
      </c>
      <c r="C298" s="49" t="s">
        <v>122</v>
      </c>
      <c r="D298" s="49" t="s">
        <v>756</v>
      </c>
      <c r="E298" s="50" t="s">
        <v>1158</v>
      </c>
      <c r="F298" s="51" t="s">
        <v>67</v>
      </c>
      <c r="G298" s="52">
        <v>4</v>
      </c>
      <c r="H298" s="53">
        <f t="shared" si="41"/>
        <v>82737.75</v>
      </c>
      <c r="I298" s="54">
        <v>330951</v>
      </c>
      <c r="J298" s="55">
        <f t="shared" si="42"/>
        <v>84433.87</v>
      </c>
      <c r="K298" s="56">
        <f t="shared" si="43"/>
        <v>337735.48</v>
      </c>
      <c r="L298" s="73"/>
    </row>
    <row r="299" spans="1:12" s="57" customFormat="1" ht="47.25" x14ac:dyDescent="0.25">
      <c r="A299" s="47" t="s">
        <v>757</v>
      </c>
      <c r="B299" s="48" t="s">
        <v>694</v>
      </c>
      <c r="C299" s="49" t="s">
        <v>126</v>
      </c>
      <c r="D299" s="49" t="s">
        <v>758</v>
      </c>
      <c r="E299" s="50" t="s">
        <v>1159</v>
      </c>
      <c r="F299" s="51" t="s">
        <v>67</v>
      </c>
      <c r="G299" s="52">
        <v>2</v>
      </c>
      <c r="H299" s="53">
        <f t="shared" si="41"/>
        <v>76834.41</v>
      </c>
      <c r="I299" s="54">
        <v>153668.82</v>
      </c>
      <c r="J299" s="55">
        <f t="shared" si="42"/>
        <v>78409.52</v>
      </c>
      <c r="K299" s="56">
        <f t="shared" si="43"/>
        <v>156819.04</v>
      </c>
      <c r="L299" s="73"/>
    </row>
    <row r="300" spans="1:12" customFormat="1" ht="15.75" x14ac:dyDescent="0.25">
      <c r="A300" s="15" t="s">
        <v>759</v>
      </c>
      <c r="B300" s="31" t="s">
        <v>694</v>
      </c>
      <c r="C300" s="16" t="s">
        <v>130</v>
      </c>
      <c r="D300" s="16" t="s">
        <v>760</v>
      </c>
      <c r="E300" s="17" t="s">
        <v>761</v>
      </c>
      <c r="F300" s="45" t="s">
        <v>67</v>
      </c>
      <c r="G300" s="26">
        <v>1</v>
      </c>
      <c r="H300" s="19">
        <f t="shared" si="41"/>
        <v>2749.71</v>
      </c>
      <c r="I300" s="20">
        <v>2749.71</v>
      </c>
      <c r="J300" s="37">
        <f t="shared" si="42"/>
        <v>2806.08</v>
      </c>
      <c r="K300" s="38">
        <f t="shared" si="43"/>
        <v>2806.08</v>
      </c>
      <c r="L300" s="72"/>
    </row>
    <row r="301" spans="1:12" s="57" customFormat="1" ht="31.5" x14ac:dyDescent="0.25">
      <c r="A301" s="47" t="s">
        <v>762</v>
      </c>
      <c r="B301" s="48" t="s">
        <v>694</v>
      </c>
      <c r="C301" s="49" t="s">
        <v>134</v>
      </c>
      <c r="D301" s="49" t="s">
        <v>763</v>
      </c>
      <c r="E301" s="50" t="s">
        <v>1160</v>
      </c>
      <c r="F301" s="51" t="s">
        <v>67</v>
      </c>
      <c r="G301" s="52">
        <v>1</v>
      </c>
      <c r="H301" s="53">
        <f t="shared" si="41"/>
        <v>40942.79</v>
      </c>
      <c r="I301" s="54">
        <v>40942.79</v>
      </c>
      <c r="J301" s="55">
        <f t="shared" si="42"/>
        <v>41782.120000000003</v>
      </c>
      <c r="K301" s="56">
        <f t="shared" si="43"/>
        <v>41782.120000000003</v>
      </c>
      <c r="L301" s="73"/>
    </row>
    <row r="302" spans="1:12" customFormat="1" ht="31.5" x14ac:dyDescent="0.25">
      <c r="A302" s="15" t="s">
        <v>764</v>
      </c>
      <c r="B302" s="31" t="s">
        <v>694</v>
      </c>
      <c r="C302" s="16" t="s">
        <v>138</v>
      </c>
      <c r="D302" s="16" t="s">
        <v>700</v>
      </c>
      <c r="E302" s="17" t="s">
        <v>701</v>
      </c>
      <c r="F302" s="45" t="s">
        <v>67</v>
      </c>
      <c r="G302" s="26">
        <v>1</v>
      </c>
      <c r="H302" s="19">
        <f t="shared" si="41"/>
        <v>1258.68</v>
      </c>
      <c r="I302" s="20">
        <v>1258.68</v>
      </c>
      <c r="J302" s="37">
        <f t="shared" si="42"/>
        <v>1284.48</v>
      </c>
      <c r="K302" s="38">
        <f t="shared" si="43"/>
        <v>1284.48</v>
      </c>
      <c r="L302" s="72"/>
    </row>
    <row r="303" spans="1:12" s="57" customFormat="1" ht="15.75" x14ac:dyDescent="0.25">
      <c r="A303" s="47" t="s">
        <v>765</v>
      </c>
      <c r="B303" s="48" t="s">
        <v>694</v>
      </c>
      <c r="C303" s="49" t="s">
        <v>142</v>
      </c>
      <c r="D303" s="49" t="s">
        <v>724</v>
      </c>
      <c r="E303" s="50" t="s">
        <v>1150</v>
      </c>
      <c r="F303" s="51" t="s">
        <v>67</v>
      </c>
      <c r="G303" s="52">
        <v>1</v>
      </c>
      <c r="H303" s="53">
        <f t="shared" si="41"/>
        <v>1758.35</v>
      </c>
      <c r="I303" s="54">
        <v>1758.35</v>
      </c>
      <c r="J303" s="55">
        <f t="shared" si="42"/>
        <v>1794.4</v>
      </c>
      <c r="K303" s="56">
        <f t="shared" si="43"/>
        <v>1794.4</v>
      </c>
      <c r="L303" s="73"/>
    </row>
    <row r="304" spans="1:12" customFormat="1" ht="15.75" x14ac:dyDescent="0.25">
      <c r="A304" s="15" t="s">
        <v>766</v>
      </c>
      <c r="B304" s="31" t="s">
        <v>694</v>
      </c>
      <c r="C304" s="16" t="s">
        <v>148</v>
      </c>
      <c r="D304" s="16" t="s">
        <v>760</v>
      </c>
      <c r="E304" s="17" t="s">
        <v>761</v>
      </c>
      <c r="F304" s="45" t="s">
        <v>67</v>
      </c>
      <c r="G304" s="26">
        <v>6</v>
      </c>
      <c r="H304" s="19">
        <f t="shared" si="41"/>
        <v>2749.71</v>
      </c>
      <c r="I304" s="20">
        <v>16498.240000000002</v>
      </c>
      <c r="J304" s="37">
        <f t="shared" si="42"/>
        <v>2806.08</v>
      </c>
      <c r="K304" s="38">
        <f t="shared" si="43"/>
        <v>16836.48</v>
      </c>
      <c r="L304" s="72"/>
    </row>
    <row r="305" spans="1:12" s="57" customFormat="1" ht="31.5" x14ac:dyDescent="0.25">
      <c r="A305" s="47" t="s">
        <v>767</v>
      </c>
      <c r="B305" s="48" t="s">
        <v>694</v>
      </c>
      <c r="C305" s="49" t="s">
        <v>153</v>
      </c>
      <c r="D305" s="49" t="s">
        <v>768</v>
      </c>
      <c r="E305" s="50" t="s">
        <v>1161</v>
      </c>
      <c r="F305" s="51" t="s">
        <v>67</v>
      </c>
      <c r="G305" s="52">
        <v>6</v>
      </c>
      <c r="H305" s="53">
        <f t="shared" si="41"/>
        <v>680.17</v>
      </c>
      <c r="I305" s="54">
        <v>4081.02</v>
      </c>
      <c r="J305" s="55">
        <f t="shared" si="42"/>
        <v>694.11</v>
      </c>
      <c r="K305" s="56">
        <f t="shared" si="43"/>
        <v>4164.66</v>
      </c>
      <c r="L305" s="73"/>
    </row>
    <row r="306" spans="1:12" customFormat="1" ht="15.75" x14ac:dyDescent="0.25">
      <c r="A306" s="15" t="s">
        <v>769</v>
      </c>
      <c r="B306" s="31" t="s">
        <v>694</v>
      </c>
      <c r="C306" s="16" t="s">
        <v>157</v>
      </c>
      <c r="D306" s="16" t="s">
        <v>770</v>
      </c>
      <c r="E306" s="17" t="s">
        <v>771</v>
      </c>
      <c r="F306" s="45" t="s">
        <v>67</v>
      </c>
      <c r="G306" s="26">
        <v>14</v>
      </c>
      <c r="H306" s="19">
        <f t="shared" si="41"/>
        <v>2831.87</v>
      </c>
      <c r="I306" s="20">
        <v>39646.14</v>
      </c>
      <c r="J306" s="37">
        <f t="shared" si="42"/>
        <v>2889.92</v>
      </c>
      <c r="K306" s="38">
        <f t="shared" si="43"/>
        <v>40458.879999999997</v>
      </c>
      <c r="L306" s="72"/>
    </row>
    <row r="307" spans="1:12" s="57" customFormat="1" ht="31.5" x14ac:dyDescent="0.25">
      <c r="A307" s="47" t="s">
        <v>772</v>
      </c>
      <c r="B307" s="48" t="s">
        <v>694</v>
      </c>
      <c r="C307" s="49" t="s">
        <v>164</v>
      </c>
      <c r="D307" s="49" t="s">
        <v>773</v>
      </c>
      <c r="E307" s="50" t="s">
        <v>1162</v>
      </c>
      <c r="F307" s="51" t="s">
        <v>67</v>
      </c>
      <c r="G307" s="52">
        <v>5</v>
      </c>
      <c r="H307" s="53">
        <f t="shared" si="41"/>
        <v>1131.42</v>
      </c>
      <c r="I307" s="54">
        <v>5657.1</v>
      </c>
      <c r="J307" s="55">
        <f t="shared" si="42"/>
        <v>1154.6099999999999</v>
      </c>
      <c r="K307" s="56">
        <f t="shared" si="43"/>
        <v>5773.05</v>
      </c>
      <c r="L307" s="73"/>
    </row>
    <row r="308" spans="1:12" s="57" customFormat="1" ht="31.5" x14ac:dyDescent="0.25">
      <c r="A308" s="47" t="s">
        <v>774</v>
      </c>
      <c r="B308" s="48" t="s">
        <v>694</v>
      </c>
      <c r="C308" s="49" t="s">
        <v>168</v>
      </c>
      <c r="D308" s="49" t="s">
        <v>775</v>
      </c>
      <c r="E308" s="50" t="s">
        <v>1163</v>
      </c>
      <c r="F308" s="51" t="s">
        <v>67</v>
      </c>
      <c r="G308" s="52">
        <v>3</v>
      </c>
      <c r="H308" s="53">
        <f t="shared" si="41"/>
        <v>1131.42</v>
      </c>
      <c r="I308" s="54">
        <v>3394.26</v>
      </c>
      <c r="J308" s="55">
        <f t="shared" si="42"/>
        <v>1154.6099999999999</v>
      </c>
      <c r="K308" s="56">
        <f t="shared" si="43"/>
        <v>3463.83</v>
      </c>
      <c r="L308" s="73"/>
    </row>
    <row r="309" spans="1:12" s="57" customFormat="1" ht="31.5" x14ac:dyDescent="0.25">
      <c r="A309" s="47" t="s">
        <v>776</v>
      </c>
      <c r="B309" s="48" t="s">
        <v>694</v>
      </c>
      <c r="C309" s="49" t="s">
        <v>172</v>
      </c>
      <c r="D309" s="49" t="s">
        <v>777</v>
      </c>
      <c r="E309" s="50" t="s">
        <v>1164</v>
      </c>
      <c r="F309" s="51" t="s">
        <v>67</v>
      </c>
      <c r="G309" s="52">
        <v>3</v>
      </c>
      <c r="H309" s="53">
        <f t="shared" si="41"/>
        <v>1131.42</v>
      </c>
      <c r="I309" s="54">
        <v>3394.26</v>
      </c>
      <c r="J309" s="55">
        <f t="shared" si="42"/>
        <v>1154.6099999999999</v>
      </c>
      <c r="K309" s="56">
        <f t="shared" si="43"/>
        <v>3463.83</v>
      </c>
      <c r="L309" s="73"/>
    </row>
    <row r="310" spans="1:12" s="57" customFormat="1" ht="47.25" x14ac:dyDescent="0.25">
      <c r="A310" s="47" t="s">
        <v>778</v>
      </c>
      <c r="B310" s="48" t="s">
        <v>694</v>
      </c>
      <c r="C310" s="49" t="s">
        <v>176</v>
      </c>
      <c r="D310" s="49" t="s">
        <v>779</v>
      </c>
      <c r="E310" s="50" t="s">
        <v>1165</v>
      </c>
      <c r="F310" s="51" t="s">
        <v>67</v>
      </c>
      <c r="G310" s="52">
        <v>3</v>
      </c>
      <c r="H310" s="53">
        <f t="shared" si="41"/>
        <v>1131.42</v>
      </c>
      <c r="I310" s="54">
        <v>3394.26</v>
      </c>
      <c r="J310" s="55">
        <f t="shared" si="42"/>
        <v>1154.6099999999999</v>
      </c>
      <c r="K310" s="56">
        <f t="shared" si="43"/>
        <v>3463.83</v>
      </c>
      <c r="L310" s="73"/>
    </row>
    <row r="311" spans="1:12" customFormat="1" ht="31.5" x14ac:dyDescent="0.25">
      <c r="A311" s="15" t="s">
        <v>780</v>
      </c>
      <c r="B311" s="31" t="s">
        <v>694</v>
      </c>
      <c r="C311" s="16" t="s">
        <v>181</v>
      </c>
      <c r="D311" s="16" t="s">
        <v>781</v>
      </c>
      <c r="E311" s="17" t="s">
        <v>782</v>
      </c>
      <c r="F311" s="45" t="s">
        <v>67</v>
      </c>
      <c r="G311" s="26">
        <v>1</v>
      </c>
      <c r="H311" s="19">
        <f t="shared" si="41"/>
        <v>5449.52</v>
      </c>
      <c r="I311" s="20">
        <v>5449.52</v>
      </c>
      <c r="J311" s="37">
        <f t="shared" si="42"/>
        <v>5561.24</v>
      </c>
      <c r="K311" s="38">
        <f t="shared" si="43"/>
        <v>5561.24</v>
      </c>
      <c r="L311" s="72"/>
    </row>
    <row r="312" spans="1:12" s="57" customFormat="1" ht="31.5" x14ac:dyDescent="0.25">
      <c r="A312" s="47" t="s">
        <v>783</v>
      </c>
      <c r="B312" s="48" t="s">
        <v>694</v>
      </c>
      <c r="C312" s="49" t="s">
        <v>183</v>
      </c>
      <c r="D312" s="49" t="s">
        <v>784</v>
      </c>
      <c r="E312" s="50" t="s">
        <v>1166</v>
      </c>
      <c r="F312" s="51" t="s">
        <v>67</v>
      </c>
      <c r="G312" s="52">
        <v>1</v>
      </c>
      <c r="H312" s="53">
        <f t="shared" si="41"/>
        <v>721.89</v>
      </c>
      <c r="I312" s="54">
        <v>721.89</v>
      </c>
      <c r="J312" s="55">
        <f t="shared" si="42"/>
        <v>736.69</v>
      </c>
      <c r="K312" s="56">
        <f t="shared" si="43"/>
        <v>736.69</v>
      </c>
      <c r="L312" s="73"/>
    </row>
    <row r="313" spans="1:12" customFormat="1" ht="15.75" x14ac:dyDescent="0.25">
      <c r="A313" s="6" t="s">
        <v>90</v>
      </c>
      <c r="B313" s="157" t="s">
        <v>785</v>
      </c>
      <c r="C313" s="157"/>
      <c r="D313" s="157"/>
      <c r="E313" s="7"/>
      <c r="F313" s="8"/>
      <c r="G313" s="9"/>
      <c r="H313" s="12"/>
      <c r="I313" s="12"/>
      <c r="J313" s="36"/>
      <c r="K313" s="36"/>
      <c r="L313" s="72"/>
    </row>
    <row r="314" spans="1:12" customFormat="1" ht="63" x14ac:dyDescent="0.25">
      <c r="A314" s="15" t="s">
        <v>786</v>
      </c>
      <c r="B314" s="31" t="s">
        <v>694</v>
      </c>
      <c r="C314" s="16" t="s">
        <v>185</v>
      </c>
      <c r="D314" s="16" t="s">
        <v>787</v>
      </c>
      <c r="E314" s="17" t="s">
        <v>788</v>
      </c>
      <c r="F314" s="45" t="s">
        <v>57</v>
      </c>
      <c r="G314" s="27">
        <v>3.2</v>
      </c>
      <c r="H314" s="19">
        <f t="shared" ref="H314:H323" si="44">ROUND(I314/G314,2)</f>
        <v>6372.5</v>
      </c>
      <c r="I314" s="20">
        <v>20392.009999999998</v>
      </c>
      <c r="J314" s="37">
        <f t="shared" ref="J314:J323" si="45">ROUND(H314*M$11*N$11,2)</f>
        <v>6503.14</v>
      </c>
      <c r="K314" s="38">
        <f t="shared" ref="K314:K323" si="46">ROUND(J314*G314,2)</f>
        <v>20810.05</v>
      </c>
      <c r="L314" s="72"/>
    </row>
    <row r="315" spans="1:12" customFormat="1" ht="15.75" x14ac:dyDescent="0.25">
      <c r="A315" s="15" t="s">
        <v>789</v>
      </c>
      <c r="B315" s="31" t="s">
        <v>694</v>
      </c>
      <c r="C315" s="16" t="s">
        <v>189</v>
      </c>
      <c r="D315" s="16" t="s">
        <v>790</v>
      </c>
      <c r="E315" s="17" t="s">
        <v>791</v>
      </c>
      <c r="F315" s="45" t="s">
        <v>57</v>
      </c>
      <c r="G315" s="27">
        <v>0.6</v>
      </c>
      <c r="H315" s="19">
        <f t="shared" si="44"/>
        <v>4039.43</v>
      </c>
      <c r="I315" s="20">
        <v>2423.66</v>
      </c>
      <c r="J315" s="37">
        <f t="shared" si="45"/>
        <v>4122.24</v>
      </c>
      <c r="K315" s="38">
        <f t="shared" si="46"/>
        <v>2473.34</v>
      </c>
      <c r="L315" s="72"/>
    </row>
    <row r="316" spans="1:12" customFormat="1" ht="15.75" x14ac:dyDescent="0.25">
      <c r="A316" s="15" t="s">
        <v>792</v>
      </c>
      <c r="B316" s="31" t="s">
        <v>694</v>
      </c>
      <c r="C316" s="16" t="s">
        <v>194</v>
      </c>
      <c r="D316" s="16" t="s">
        <v>793</v>
      </c>
      <c r="E316" s="17" t="s">
        <v>794</v>
      </c>
      <c r="F316" s="45" t="s">
        <v>661</v>
      </c>
      <c r="G316" s="22">
        <v>0.35699999999999998</v>
      </c>
      <c r="H316" s="19">
        <f t="shared" si="44"/>
        <v>16515.32</v>
      </c>
      <c r="I316" s="20">
        <v>5895.97</v>
      </c>
      <c r="J316" s="37">
        <f t="shared" si="45"/>
        <v>16853.88</v>
      </c>
      <c r="K316" s="38">
        <f t="shared" si="46"/>
        <v>6016.84</v>
      </c>
      <c r="L316" s="72"/>
    </row>
    <row r="317" spans="1:12" customFormat="1" ht="15.75" x14ac:dyDescent="0.25">
      <c r="A317" s="15" t="s">
        <v>795</v>
      </c>
      <c r="B317" s="31" t="s">
        <v>694</v>
      </c>
      <c r="C317" s="16" t="s">
        <v>196</v>
      </c>
      <c r="D317" s="16" t="s">
        <v>796</v>
      </c>
      <c r="E317" s="17" t="s">
        <v>797</v>
      </c>
      <c r="F317" s="45" t="s">
        <v>661</v>
      </c>
      <c r="G317" s="21">
        <v>2.0400000000000001E-2</v>
      </c>
      <c r="H317" s="19">
        <f t="shared" si="44"/>
        <v>31217.65</v>
      </c>
      <c r="I317" s="20">
        <v>636.84</v>
      </c>
      <c r="J317" s="37">
        <f t="shared" si="45"/>
        <v>31857.61</v>
      </c>
      <c r="K317" s="38">
        <f t="shared" si="46"/>
        <v>649.9</v>
      </c>
      <c r="L317" s="72"/>
    </row>
    <row r="318" spans="1:12" customFormat="1" ht="15.75" x14ac:dyDescent="0.25">
      <c r="A318" s="15" t="s">
        <v>798</v>
      </c>
      <c r="B318" s="31" t="s">
        <v>694</v>
      </c>
      <c r="C318" s="16" t="s">
        <v>200</v>
      </c>
      <c r="D318" s="16" t="s">
        <v>799</v>
      </c>
      <c r="E318" s="17" t="s">
        <v>800</v>
      </c>
      <c r="F318" s="45" t="s">
        <v>661</v>
      </c>
      <c r="G318" s="21">
        <v>1.0200000000000001E-2</v>
      </c>
      <c r="H318" s="19">
        <f t="shared" si="44"/>
        <v>35340.199999999997</v>
      </c>
      <c r="I318" s="20">
        <v>360.47</v>
      </c>
      <c r="J318" s="37">
        <f t="shared" si="45"/>
        <v>36064.67</v>
      </c>
      <c r="K318" s="38">
        <f t="shared" si="46"/>
        <v>367.86</v>
      </c>
      <c r="L318" s="72"/>
    </row>
    <row r="319" spans="1:12" customFormat="1" ht="15.75" x14ac:dyDescent="0.25">
      <c r="A319" s="15" t="s">
        <v>801</v>
      </c>
      <c r="B319" s="31" t="s">
        <v>694</v>
      </c>
      <c r="C319" s="16" t="s">
        <v>204</v>
      </c>
      <c r="D319" s="16" t="s">
        <v>802</v>
      </c>
      <c r="E319" s="17" t="s">
        <v>803</v>
      </c>
      <c r="F319" s="45" t="s">
        <v>57</v>
      </c>
      <c r="G319" s="27">
        <v>0.5</v>
      </c>
      <c r="H319" s="19">
        <f t="shared" si="44"/>
        <v>22846.880000000001</v>
      </c>
      <c r="I319" s="20">
        <v>11423.44</v>
      </c>
      <c r="J319" s="37">
        <f t="shared" si="45"/>
        <v>23315.24</v>
      </c>
      <c r="K319" s="38">
        <f t="shared" si="46"/>
        <v>11657.62</v>
      </c>
      <c r="L319" s="72"/>
    </row>
    <row r="320" spans="1:12" customFormat="1" ht="15.75" x14ac:dyDescent="0.25">
      <c r="A320" s="15" t="s">
        <v>804</v>
      </c>
      <c r="B320" s="31" t="s">
        <v>694</v>
      </c>
      <c r="C320" s="16" t="s">
        <v>206</v>
      </c>
      <c r="D320" s="16" t="s">
        <v>805</v>
      </c>
      <c r="E320" s="17" t="s">
        <v>806</v>
      </c>
      <c r="F320" s="45" t="s">
        <v>72</v>
      </c>
      <c r="G320" s="26">
        <v>50</v>
      </c>
      <c r="H320" s="19">
        <f t="shared" si="44"/>
        <v>19.02</v>
      </c>
      <c r="I320" s="20">
        <v>951</v>
      </c>
      <c r="J320" s="37">
        <f t="shared" si="45"/>
        <v>19.41</v>
      </c>
      <c r="K320" s="38">
        <f t="shared" si="46"/>
        <v>970.5</v>
      </c>
      <c r="L320" s="72"/>
    </row>
    <row r="321" spans="1:12" customFormat="1" ht="47.25" x14ac:dyDescent="0.25">
      <c r="A321" s="15" t="s">
        <v>807</v>
      </c>
      <c r="B321" s="31" t="s">
        <v>694</v>
      </c>
      <c r="C321" s="16" t="s">
        <v>208</v>
      </c>
      <c r="D321" s="16" t="s">
        <v>638</v>
      </c>
      <c r="E321" s="17" t="s">
        <v>639</v>
      </c>
      <c r="F321" s="45" t="s">
        <v>57</v>
      </c>
      <c r="G321" s="27">
        <v>3.2</v>
      </c>
      <c r="H321" s="19">
        <f t="shared" si="44"/>
        <v>20537.099999999999</v>
      </c>
      <c r="I321" s="20">
        <v>65718.73</v>
      </c>
      <c r="J321" s="37">
        <f t="shared" si="45"/>
        <v>20958.11</v>
      </c>
      <c r="K321" s="38">
        <f t="shared" si="46"/>
        <v>67065.95</v>
      </c>
      <c r="L321" s="72"/>
    </row>
    <row r="322" spans="1:12" customFormat="1" ht="31.5" x14ac:dyDescent="0.25">
      <c r="A322" s="15" t="s">
        <v>808</v>
      </c>
      <c r="B322" s="31" t="s">
        <v>694</v>
      </c>
      <c r="C322" s="16" t="s">
        <v>210</v>
      </c>
      <c r="D322" s="16" t="s">
        <v>809</v>
      </c>
      <c r="E322" s="17" t="s">
        <v>810</v>
      </c>
      <c r="F322" s="45" t="s">
        <v>72</v>
      </c>
      <c r="G322" s="26">
        <v>320</v>
      </c>
      <c r="H322" s="19">
        <f t="shared" si="44"/>
        <v>9.41</v>
      </c>
      <c r="I322" s="20">
        <v>3011.2</v>
      </c>
      <c r="J322" s="37">
        <f t="shared" si="45"/>
        <v>9.6</v>
      </c>
      <c r="K322" s="38">
        <f t="shared" si="46"/>
        <v>3072</v>
      </c>
      <c r="L322" s="72"/>
    </row>
    <row r="323" spans="1:12" customFormat="1" ht="31.5" x14ac:dyDescent="0.25">
      <c r="A323" s="15" t="s">
        <v>811</v>
      </c>
      <c r="B323" s="31" t="s">
        <v>694</v>
      </c>
      <c r="C323" s="16" t="s">
        <v>212</v>
      </c>
      <c r="D323" s="16" t="s">
        <v>812</v>
      </c>
      <c r="E323" s="17" t="s">
        <v>813</v>
      </c>
      <c r="F323" s="45" t="s">
        <v>333</v>
      </c>
      <c r="G323" s="27">
        <v>6.4</v>
      </c>
      <c r="H323" s="19">
        <f t="shared" si="44"/>
        <v>177.17</v>
      </c>
      <c r="I323" s="20">
        <v>1133.8900000000001</v>
      </c>
      <c r="J323" s="37">
        <f t="shared" si="45"/>
        <v>180.8</v>
      </c>
      <c r="K323" s="38">
        <f t="shared" si="46"/>
        <v>1157.1199999999999</v>
      </c>
      <c r="L323" s="72"/>
    </row>
    <row r="324" spans="1:12" s="112" customFormat="1" ht="18.75" x14ac:dyDescent="0.3">
      <c r="A324" s="188" t="s">
        <v>1167</v>
      </c>
      <c r="B324" s="188"/>
      <c r="C324" s="188"/>
      <c r="D324" s="188"/>
      <c r="E324" s="188"/>
      <c r="F324" s="125"/>
      <c r="G324" s="125"/>
      <c r="H324" s="125"/>
      <c r="I324" s="113">
        <f>SUM(I328:I351)</f>
        <v>153579.34000000003</v>
      </c>
      <c r="J324" s="114"/>
      <c r="K324" s="115">
        <f>SUM(K328:K351)</f>
        <v>156727.70000000001</v>
      </c>
      <c r="L324" s="110"/>
    </row>
    <row r="325" spans="1:12" s="112" customFormat="1" ht="18.75" x14ac:dyDescent="0.3">
      <c r="A325" s="185" t="s">
        <v>1126</v>
      </c>
      <c r="B325" s="186"/>
      <c r="C325" s="186"/>
      <c r="D325" s="186"/>
      <c r="E325" s="187"/>
      <c r="F325" s="126"/>
      <c r="G325" s="126"/>
      <c r="H325" s="126"/>
      <c r="I325" s="127">
        <f>I335+I337</f>
        <v>9332.0499999999993</v>
      </c>
      <c r="J325" s="119"/>
      <c r="K325" s="120">
        <f>K335+K337</f>
        <v>9523.36</v>
      </c>
      <c r="L325" s="135"/>
    </row>
    <row r="326" spans="1:12" customFormat="1" ht="15.75" x14ac:dyDescent="0.25">
      <c r="A326" s="6" t="s">
        <v>94</v>
      </c>
      <c r="B326" s="157" t="s">
        <v>814</v>
      </c>
      <c r="C326" s="157"/>
      <c r="D326" s="157"/>
      <c r="E326" s="7" t="s">
        <v>815</v>
      </c>
      <c r="F326" s="8"/>
      <c r="G326" s="9"/>
      <c r="H326" s="12"/>
      <c r="I326" s="12"/>
      <c r="J326" s="36"/>
      <c r="K326" s="36"/>
      <c r="L326" s="72"/>
    </row>
    <row r="327" spans="1:12" customFormat="1" ht="15.75" customHeight="1" x14ac:dyDescent="0.25">
      <c r="A327" s="23"/>
      <c r="B327" s="32"/>
      <c r="C327" s="158" t="s">
        <v>394</v>
      </c>
      <c r="D327" s="159"/>
      <c r="E327" s="160"/>
      <c r="F327" s="24"/>
      <c r="G327" s="24"/>
      <c r="H327" s="24"/>
      <c r="I327" s="24"/>
      <c r="J327" s="42"/>
      <c r="K327" s="42"/>
      <c r="L327" s="72"/>
    </row>
    <row r="328" spans="1:12" customFormat="1" ht="47.25" x14ac:dyDescent="0.25">
      <c r="A328" s="15" t="s">
        <v>816</v>
      </c>
      <c r="B328" s="31" t="s">
        <v>817</v>
      </c>
      <c r="C328" s="16" t="s">
        <v>11</v>
      </c>
      <c r="D328" s="16" t="s">
        <v>397</v>
      </c>
      <c r="E328" s="17" t="s">
        <v>398</v>
      </c>
      <c r="F328" s="45" t="s">
        <v>57</v>
      </c>
      <c r="G328" s="22">
        <v>0.252</v>
      </c>
      <c r="H328" s="19">
        <f t="shared" ref="H328:H332" si="47">ROUND(I328/G328,2)</f>
        <v>27362.46</v>
      </c>
      <c r="I328" s="20">
        <v>6895.34</v>
      </c>
      <c r="J328" s="37">
        <f t="shared" ref="J328:J332" si="48">ROUND(H328*M$11*N$11,2)</f>
        <v>27923.39</v>
      </c>
      <c r="K328" s="38">
        <f t="shared" ref="K328:K332" si="49">ROUND(J328*G328,2)</f>
        <v>7036.69</v>
      </c>
      <c r="L328" s="72"/>
    </row>
    <row r="329" spans="1:12" customFormat="1" ht="47.25" x14ac:dyDescent="0.25">
      <c r="A329" s="15" t="s">
        <v>818</v>
      </c>
      <c r="B329" s="31" t="s">
        <v>817</v>
      </c>
      <c r="C329" s="16" t="s">
        <v>20</v>
      </c>
      <c r="D329" s="16" t="s">
        <v>403</v>
      </c>
      <c r="E329" s="17" t="s">
        <v>404</v>
      </c>
      <c r="F329" s="45" t="s">
        <v>57</v>
      </c>
      <c r="G329" s="22">
        <v>4.9000000000000002E-2</v>
      </c>
      <c r="H329" s="19">
        <f t="shared" si="47"/>
        <v>32075.51</v>
      </c>
      <c r="I329" s="20">
        <v>1571.7</v>
      </c>
      <c r="J329" s="37">
        <f t="shared" si="48"/>
        <v>32733.06</v>
      </c>
      <c r="K329" s="38">
        <f t="shared" si="49"/>
        <v>1603.92</v>
      </c>
      <c r="L329" s="72"/>
    </row>
    <row r="330" spans="1:12" customFormat="1" ht="31.5" x14ac:dyDescent="0.25">
      <c r="A330" s="15" t="s">
        <v>819</v>
      </c>
      <c r="B330" s="31" t="s">
        <v>817</v>
      </c>
      <c r="C330" s="16" t="s">
        <v>24</v>
      </c>
      <c r="D330" s="16" t="s">
        <v>820</v>
      </c>
      <c r="E330" s="17" t="s">
        <v>821</v>
      </c>
      <c r="F330" s="45" t="s">
        <v>822</v>
      </c>
      <c r="G330" s="27">
        <v>0.2</v>
      </c>
      <c r="H330" s="19">
        <f t="shared" si="47"/>
        <v>718.25</v>
      </c>
      <c r="I330" s="20">
        <v>143.65</v>
      </c>
      <c r="J330" s="37">
        <f t="shared" si="48"/>
        <v>732.97</v>
      </c>
      <c r="K330" s="38">
        <f t="shared" si="49"/>
        <v>146.59</v>
      </c>
      <c r="L330" s="72"/>
    </row>
    <row r="331" spans="1:12" customFormat="1" ht="63" x14ac:dyDescent="0.25">
      <c r="A331" s="15" t="s">
        <v>823</v>
      </c>
      <c r="B331" s="31" t="s">
        <v>817</v>
      </c>
      <c r="C331" s="16" t="s">
        <v>29</v>
      </c>
      <c r="D331" s="16" t="s">
        <v>427</v>
      </c>
      <c r="E331" s="17" t="s">
        <v>428</v>
      </c>
      <c r="F331" s="45" t="s">
        <v>429</v>
      </c>
      <c r="G331" s="18">
        <v>0.46</v>
      </c>
      <c r="H331" s="19">
        <f t="shared" si="47"/>
        <v>2775.96</v>
      </c>
      <c r="I331" s="20">
        <v>1276.94</v>
      </c>
      <c r="J331" s="37">
        <f t="shared" si="48"/>
        <v>2832.87</v>
      </c>
      <c r="K331" s="38">
        <f t="shared" si="49"/>
        <v>1303.1199999999999</v>
      </c>
      <c r="L331" s="72"/>
    </row>
    <row r="332" spans="1:12" customFormat="1" ht="63" x14ac:dyDescent="0.25">
      <c r="A332" s="15" t="s">
        <v>824</v>
      </c>
      <c r="B332" s="31" t="s">
        <v>817</v>
      </c>
      <c r="C332" s="16" t="s">
        <v>33</v>
      </c>
      <c r="D332" s="16" t="s">
        <v>431</v>
      </c>
      <c r="E332" s="17" t="s">
        <v>432</v>
      </c>
      <c r="F332" s="45" t="s">
        <v>429</v>
      </c>
      <c r="G332" s="18">
        <v>0.17</v>
      </c>
      <c r="H332" s="19">
        <f t="shared" si="47"/>
        <v>4105.24</v>
      </c>
      <c r="I332" s="20">
        <v>697.89</v>
      </c>
      <c r="J332" s="37">
        <f t="shared" si="48"/>
        <v>4189.3999999999996</v>
      </c>
      <c r="K332" s="38">
        <f t="shared" si="49"/>
        <v>712.2</v>
      </c>
      <c r="L332" s="72"/>
    </row>
    <row r="333" spans="1:12" customFormat="1" ht="15.75" customHeight="1" x14ac:dyDescent="0.25">
      <c r="A333" s="23"/>
      <c r="B333" s="32"/>
      <c r="C333" s="158" t="s">
        <v>825</v>
      </c>
      <c r="D333" s="159"/>
      <c r="E333" s="160"/>
      <c r="F333" s="24"/>
      <c r="G333" s="24"/>
      <c r="H333" s="24"/>
      <c r="I333" s="24"/>
      <c r="J333" s="42"/>
      <c r="K333" s="42"/>
      <c r="L333" s="72"/>
    </row>
    <row r="334" spans="1:12" customFormat="1" ht="15.75" x14ac:dyDescent="0.25">
      <c r="A334" s="15" t="s">
        <v>826</v>
      </c>
      <c r="B334" s="31" t="s">
        <v>817</v>
      </c>
      <c r="C334" s="16" t="s">
        <v>37</v>
      </c>
      <c r="D334" s="16" t="s">
        <v>827</v>
      </c>
      <c r="E334" s="17" t="s">
        <v>828</v>
      </c>
      <c r="F334" s="45" t="s">
        <v>67</v>
      </c>
      <c r="G334" s="26">
        <v>1</v>
      </c>
      <c r="H334" s="19">
        <f t="shared" ref="H334:H337" si="50">ROUND(I334/G334,2)</f>
        <v>689.97</v>
      </c>
      <c r="I334" s="20">
        <v>689.97</v>
      </c>
      <c r="J334" s="37">
        <f t="shared" ref="J334:J337" si="51">ROUND(H334*M$11*N$11,2)</f>
        <v>704.11</v>
      </c>
      <c r="K334" s="38">
        <f t="shared" ref="K334:K337" si="52">ROUND(J334*G334,2)</f>
        <v>704.11</v>
      </c>
      <c r="L334" s="72"/>
    </row>
    <row r="335" spans="1:12" s="57" customFormat="1" ht="31.5" x14ac:dyDescent="0.25">
      <c r="A335" s="47" t="s">
        <v>829</v>
      </c>
      <c r="B335" s="48" t="s">
        <v>817</v>
      </c>
      <c r="C335" s="49" t="s">
        <v>41</v>
      </c>
      <c r="D335" s="49" t="s">
        <v>830</v>
      </c>
      <c r="E335" s="50" t="s">
        <v>1168</v>
      </c>
      <c r="F335" s="51" t="s">
        <v>67</v>
      </c>
      <c r="G335" s="52">
        <v>1</v>
      </c>
      <c r="H335" s="53">
        <f t="shared" si="50"/>
        <v>1534.18</v>
      </c>
      <c r="I335" s="54">
        <v>1534.18</v>
      </c>
      <c r="J335" s="55">
        <f t="shared" si="51"/>
        <v>1565.63</v>
      </c>
      <c r="K335" s="56">
        <f t="shared" si="52"/>
        <v>1565.63</v>
      </c>
      <c r="L335" s="73"/>
    </row>
    <row r="336" spans="1:12" customFormat="1" ht="15.75" x14ac:dyDescent="0.25">
      <c r="A336" s="15" t="s">
        <v>831</v>
      </c>
      <c r="B336" s="31" t="s">
        <v>817</v>
      </c>
      <c r="C336" s="16" t="s">
        <v>45</v>
      </c>
      <c r="D336" s="16" t="s">
        <v>832</v>
      </c>
      <c r="E336" s="17" t="s">
        <v>833</v>
      </c>
      <c r="F336" s="45" t="s">
        <v>834</v>
      </c>
      <c r="G336" s="27">
        <v>0.1</v>
      </c>
      <c r="H336" s="19">
        <f t="shared" si="50"/>
        <v>130609.3</v>
      </c>
      <c r="I336" s="20">
        <v>13060.93</v>
      </c>
      <c r="J336" s="37">
        <f t="shared" si="51"/>
        <v>133286.79</v>
      </c>
      <c r="K336" s="38">
        <f t="shared" si="52"/>
        <v>13328.68</v>
      </c>
      <c r="L336" s="72"/>
    </row>
    <row r="337" spans="1:12" s="57" customFormat="1" ht="47.25" x14ac:dyDescent="0.25">
      <c r="A337" s="47" t="s">
        <v>835</v>
      </c>
      <c r="B337" s="48" t="s">
        <v>817</v>
      </c>
      <c r="C337" s="49" t="s">
        <v>49</v>
      </c>
      <c r="D337" s="49" t="s">
        <v>836</v>
      </c>
      <c r="E337" s="50" t="s">
        <v>1169</v>
      </c>
      <c r="F337" s="51" t="s">
        <v>503</v>
      </c>
      <c r="G337" s="52">
        <v>1</v>
      </c>
      <c r="H337" s="53">
        <f t="shared" si="50"/>
        <v>7797.87</v>
      </c>
      <c r="I337" s="54">
        <v>7797.87</v>
      </c>
      <c r="J337" s="55">
        <f t="shared" si="51"/>
        <v>7957.73</v>
      </c>
      <c r="K337" s="56">
        <f t="shared" si="52"/>
        <v>7957.73</v>
      </c>
      <c r="L337" s="73"/>
    </row>
    <row r="338" spans="1:12" customFormat="1" ht="15.75" x14ac:dyDescent="0.25">
      <c r="A338" s="6" t="s">
        <v>99</v>
      </c>
      <c r="B338" s="157" t="s">
        <v>837</v>
      </c>
      <c r="C338" s="157"/>
      <c r="D338" s="157"/>
      <c r="E338" s="7" t="s">
        <v>838</v>
      </c>
      <c r="F338" s="8"/>
      <c r="G338" s="9"/>
      <c r="H338" s="12"/>
      <c r="I338" s="12"/>
      <c r="J338" s="36"/>
      <c r="K338" s="36"/>
      <c r="L338" s="72"/>
    </row>
    <row r="339" spans="1:12" customFormat="1" ht="15.75" customHeight="1" x14ac:dyDescent="0.25">
      <c r="A339" s="23"/>
      <c r="B339" s="32"/>
      <c r="C339" s="158" t="s">
        <v>394</v>
      </c>
      <c r="D339" s="159"/>
      <c r="E339" s="160"/>
      <c r="F339" s="24"/>
      <c r="G339" s="24"/>
      <c r="H339" s="24"/>
      <c r="I339" s="24"/>
      <c r="J339" s="42"/>
      <c r="K339" s="42"/>
      <c r="L339" s="72"/>
    </row>
    <row r="340" spans="1:12" customFormat="1" ht="31.5" x14ac:dyDescent="0.25">
      <c r="A340" s="15" t="s">
        <v>839</v>
      </c>
      <c r="B340" s="31" t="s">
        <v>817</v>
      </c>
      <c r="C340" s="16" t="s">
        <v>54</v>
      </c>
      <c r="D340" s="16" t="s">
        <v>840</v>
      </c>
      <c r="E340" s="17" t="s">
        <v>841</v>
      </c>
      <c r="F340" s="45" t="s">
        <v>57</v>
      </c>
      <c r="G340" s="22">
        <v>2.5999999999999999E-2</v>
      </c>
      <c r="H340" s="19">
        <f t="shared" ref="H340:H342" si="53">ROUND(I340/G340,2)</f>
        <v>115629.62</v>
      </c>
      <c r="I340" s="20">
        <v>3006.37</v>
      </c>
      <c r="J340" s="37">
        <f t="shared" ref="J340:J342" si="54">ROUND(H340*M$11*N$11,2)</f>
        <v>118000.03</v>
      </c>
      <c r="K340" s="38">
        <f t="shared" ref="K340:K342" si="55">ROUND(J340*G340,2)</f>
        <v>3068</v>
      </c>
      <c r="L340" s="72"/>
    </row>
    <row r="341" spans="1:12" customFormat="1" ht="31.5" x14ac:dyDescent="0.25">
      <c r="A341" s="15" t="s">
        <v>842</v>
      </c>
      <c r="B341" s="31" t="s">
        <v>817</v>
      </c>
      <c r="C341" s="16" t="s">
        <v>60</v>
      </c>
      <c r="D341" s="16" t="s">
        <v>843</v>
      </c>
      <c r="E341" s="17" t="s">
        <v>844</v>
      </c>
      <c r="F341" s="45" t="s">
        <v>57</v>
      </c>
      <c r="G341" s="22">
        <v>6.7000000000000004E-2</v>
      </c>
      <c r="H341" s="19">
        <f t="shared" si="53"/>
        <v>150805.97</v>
      </c>
      <c r="I341" s="20">
        <v>10104</v>
      </c>
      <c r="J341" s="37">
        <f t="shared" si="54"/>
        <v>153897.49</v>
      </c>
      <c r="K341" s="38">
        <f t="shared" si="55"/>
        <v>10311.129999999999</v>
      </c>
      <c r="L341" s="72"/>
    </row>
    <row r="342" spans="1:12" customFormat="1" ht="47.25" x14ac:dyDescent="0.25">
      <c r="A342" s="15" t="s">
        <v>845</v>
      </c>
      <c r="B342" s="31" t="s">
        <v>817</v>
      </c>
      <c r="C342" s="16" t="s">
        <v>64</v>
      </c>
      <c r="D342" s="16" t="s">
        <v>846</v>
      </c>
      <c r="E342" s="17" t="s">
        <v>847</v>
      </c>
      <c r="F342" s="45" t="s">
        <v>67</v>
      </c>
      <c r="G342" s="26">
        <v>2</v>
      </c>
      <c r="H342" s="19">
        <f t="shared" si="53"/>
        <v>223.04</v>
      </c>
      <c r="I342" s="20">
        <v>446.08</v>
      </c>
      <c r="J342" s="37">
        <f t="shared" si="54"/>
        <v>227.61</v>
      </c>
      <c r="K342" s="38">
        <f t="shared" si="55"/>
        <v>455.22</v>
      </c>
      <c r="L342" s="72"/>
    </row>
    <row r="343" spans="1:12" customFormat="1" ht="15.75" customHeight="1" x14ac:dyDescent="0.25">
      <c r="A343" s="23"/>
      <c r="B343" s="32"/>
      <c r="C343" s="158" t="s">
        <v>848</v>
      </c>
      <c r="D343" s="159"/>
      <c r="E343" s="160"/>
      <c r="F343" s="24"/>
      <c r="G343" s="24"/>
      <c r="H343" s="24"/>
      <c r="I343" s="24"/>
      <c r="J343" s="42"/>
      <c r="K343" s="42"/>
      <c r="L343" s="72"/>
    </row>
    <row r="344" spans="1:12" customFormat="1" ht="15.75" customHeight="1" x14ac:dyDescent="0.25">
      <c r="A344" s="23"/>
      <c r="B344" s="32"/>
      <c r="C344" s="158" t="s">
        <v>849</v>
      </c>
      <c r="D344" s="159"/>
      <c r="E344" s="160"/>
      <c r="F344" s="24"/>
      <c r="G344" s="24"/>
      <c r="H344" s="24"/>
      <c r="I344" s="24"/>
      <c r="J344" s="42"/>
      <c r="K344" s="42"/>
      <c r="L344" s="72"/>
    </row>
    <row r="345" spans="1:12" customFormat="1" ht="31.5" x14ac:dyDescent="0.25">
      <c r="A345" s="15" t="s">
        <v>850</v>
      </c>
      <c r="B345" s="31" t="s">
        <v>817</v>
      </c>
      <c r="C345" s="16" t="s">
        <v>69</v>
      </c>
      <c r="D345" s="16" t="s">
        <v>851</v>
      </c>
      <c r="E345" s="17" t="s">
        <v>852</v>
      </c>
      <c r="F345" s="45" t="s">
        <v>834</v>
      </c>
      <c r="G345" s="27">
        <v>0.2</v>
      </c>
      <c r="H345" s="19">
        <f t="shared" ref="H345:H351" si="56">ROUND(I345/G345,2)</f>
        <v>83364.149999999994</v>
      </c>
      <c r="I345" s="20">
        <v>16672.830000000002</v>
      </c>
      <c r="J345" s="37">
        <f t="shared" ref="J345:J351" si="57">ROUND(H345*M$11*N$11,2)</f>
        <v>85073.12</v>
      </c>
      <c r="K345" s="38">
        <f t="shared" ref="K345:K351" si="58">ROUND(J345*G345,2)</f>
        <v>17014.62</v>
      </c>
      <c r="L345" s="72"/>
    </row>
    <row r="346" spans="1:12" customFormat="1" ht="47.25" x14ac:dyDescent="0.25">
      <c r="A346" s="15" t="s">
        <v>853</v>
      </c>
      <c r="B346" s="31" t="s">
        <v>817</v>
      </c>
      <c r="C346" s="16" t="s">
        <v>74</v>
      </c>
      <c r="D346" s="16" t="s">
        <v>854</v>
      </c>
      <c r="E346" s="17" t="s">
        <v>855</v>
      </c>
      <c r="F346" s="45" t="s">
        <v>503</v>
      </c>
      <c r="G346" s="26">
        <v>2</v>
      </c>
      <c r="H346" s="19">
        <f t="shared" si="56"/>
        <v>7598.26</v>
      </c>
      <c r="I346" s="20">
        <v>15196.52</v>
      </c>
      <c r="J346" s="37">
        <f t="shared" si="57"/>
        <v>7754.02</v>
      </c>
      <c r="K346" s="38">
        <f t="shared" si="58"/>
        <v>15508.04</v>
      </c>
      <c r="L346" s="72"/>
    </row>
    <row r="347" spans="1:12" customFormat="1" ht="31.5" x14ac:dyDescent="0.25">
      <c r="A347" s="15" t="s">
        <v>856</v>
      </c>
      <c r="B347" s="31" t="s">
        <v>817</v>
      </c>
      <c r="C347" s="16" t="s">
        <v>77</v>
      </c>
      <c r="D347" s="16" t="s">
        <v>857</v>
      </c>
      <c r="E347" s="17" t="s">
        <v>858</v>
      </c>
      <c r="F347" s="45" t="s">
        <v>834</v>
      </c>
      <c r="G347" s="27">
        <v>0.2</v>
      </c>
      <c r="H347" s="19">
        <f t="shared" si="56"/>
        <v>175833.4</v>
      </c>
      <c r="I347" s="20">
        <v>35166.68</v>
      </c>
      <c r="J347" s="37">
        <f t="shared" si="57"/>
        <v>179437.98</v>
      </c>
      <c r="K347" s="38">
        <f t="shared" si="58"/>
        <v>35887.599999999999</v>
      </c>
      <c r="L347" s="72"/>
    </row>
    <row r="348" spans="1:12" customFormat="1" ht="15.75" x14ac:dyDescent="0.25">
      <c r="A348" s="15" t="s">
        <v>859</v>
      </c>
      <c r="B348" s="31" t="s">
        <v>817</v>
      </c>
      <c r="C348" s="16" t="s">
        <v>78</v>
      </c>
      <c r="D348" s="16" t="s">
        <v>860</v>
      </c>
      <c r="E348" s="17" t="s">
        <v>861</v>
      </c>
      <c r="F348" s="45" t="s">
        <v>834</v>
      </c>
      <c r="G348" s="27">
        <v>0.1</v>
      </c>
      <c r="H348" s="19">
        <f t="shared" si="56"/>
        <v>59162.2</v>
      </c>
      <c r="I348" s="20">
        <v>5916.22</v>
      </c>
      <c r="J348" s="37">
        <f t="shared" si="57"/>
        <v>60375.03</v>
      </c>
      <c r="K348" s="38">
        <f t="shared" si="58"/>
        <v>6037.5</v>
      </c>
      <c r="L348" s="72"/>
    </row>
    <row r="349" spans="1:12" customFormat="1" ht="15.75" x14ac:dyDescent="0.25">
      <c r="A349" s="15" t="s">
        <v>862</v>
      </c>
      <c r="B349" s="31" t="s">
        <v>817</v>
      </c>
      <c r="C349" s="16" t="s">
        <v>79</v>
      </c>
      <c r="D349" s="16" t="s">
        <v>863</v>
      </c>
      <c r="E349" s="17" t="s">
        <v>864</v>
      </c>
      <c r="F349" s="45" t="s">
        <v>822</v>
      </c>
      <c r="G349" s="27">
        <v>0.2</v>
      </c>
      <c r="H349" s="19">
        <f t="shared" si="56"/>
        <v>41484.400000000001</v>
      </c>
      <c r="I349" s="20">
        <v>8296.8799999999992</v>
      </c>
      <c r="J349" s="37">
        <f t="shared" si="57"/>
        <v>42334.83</v>
      </c>
      <c r="K349" s="38">
        <f t="shared" si="58"/>
        <v>8466.9699999999993</v>
      </c>
      <c r="L349" s="72"/>
    </row>
    <row r="350" spans="1:12" customFormat="1" ht="31.5" x14ac:dyDescent="0.25">
      <c r="A350" s="15" t="s">
        <v>865</v>
      </c>
      <c r="B350" s="31" t="s">
        <v>817</v>
      </c>
      <c r="C350" s="16" t="s">
        <v>80</v>
      </c>
      <c r="D350" s="16" t="s">
        <v>866</v>
      </c>
      <c r="E350" s="17" t="s">
        <v>867</v>
      </c>
      <c r="F350" s="45" t="s">
        <v>834</v>
      </c>
      <c r="G350" s="27">
        <v>0.1</v>
      </c>
      <c r="H350" s="19">
        <f t="shared" si="56"/>
        <v>49469.599999999999</v>
      </c>
      <c r="I350" s="20">
        <v>4946.96</v>
      </c>
      <c r="J350" s="37">
        <f t="shared" si="57"/>
        <v>50483.73</v>
      </c>
      <c r="K350" s="38">
        <f t="shared" si="58"/>
        <v>5048.37</v>
      </c>
      <c r="L350" s="72"/>
    </row>
    <row r="351" spans="1:12" s="58" customFormat="1" ht="31.5" x14ac:dyDescent="0.25">
      <c r="A351" s="15" t="s">
        <v>868</v>
      </c>
      <c r="B351" s="31" t="s">
        <v>817</v>
      </c>
      <c r="C351" s="16" t="s">
        <v>85</v>
      </c>
      <c r="D351" s="16" t="s">
        <v>869</v>
      </c>
      <c r="E351" s="17" t="s">
        <v>1170</v>
      </c>
      <c r="F351" s="45" t="s">
        <v>67</v>
      </c>
      <c r="G351" s="26">
        <v>1</v>
      </c>
      <c r="H351" s="19">
        <f t="shared" si="56"/>
        <v>20158.330000000002</v>
      </c>
      <c r="I351" s="20">
        <v>20158.330000000002</v>
      </c>
      <c r="J351" s="37">
        <f t="shared" si="57"/>
        <v>20571.580000000002</v>
      </c>
      <c r="K351" s="38">
        <f t="shared" si="58"/>
        <v>20571.580000000002</v>
      </c>
      <c r="L351" s="74"/>
    </row>
    <row r="352" spans="1:12" s="112" customFormat="1" ht="18.75" x14ac:dyDescent="0.3">
      <c r="A352" s="182" t="s">
        <v>1171</v>
      </c>
      <c r="B352" s="183"/>
      <c r="C352" s="183"/>
      <c r="D352" s="183"/>
      <c r="E352" s="184"/>
      <c r="F352" s="125"/>
      <c r="G352" s="125"/>
      <c r="H352" s="125"/>
      <c r="I352" s="113">
        <f>SUM(I355:I383)</f>
        <v>1125691.51</v>
      </c>
      <c r="J352" s="114"/>
      <c r="K352" s="115">
        <f>SUM(K355:K383)</f>
        <v>1148768.1400000001</v>
      </c>
      <c r="L352" s="110"/>
    </row>
    <row r="353" spans="1:12" s="112" customFormat="1" ht="18.75" x14ac:dyDescent="0.3">
      <c r="A353" s="185" t="s">
        <v>1126</v>
      </c>
      <c r="B353" s="186"/>
      <c r="C353" s="186"/>
      <c r="D353" s="186"/>
      <c r="E353" s="187"/>
      <c r="F353" s="117"/>
      <c r="G353" s="117"/>
      <c r="H353" s="117"/>
      <c r="I353" s="118">
        <f>I356+I358+I359+I360+I362+I363+I365+I367+I368+I369+I373+I375</f>
        <v>574666.4</v>
      </c>
      <c r="J353" s="119"/>
      <c r="K353" s="120">
        <f>K356+K358+K359+K360+K362+K363+K365+K367+K368+K369+K373+K375</f>
        <v>586447.05999999994</v>
      </c>
      <c r="L353" s="135"/>
    </row>
    <row r="354" spans="1:12" customFormat="1" ht="15.75" x14ac:dyDescent="0.25">
      <c r="A354" s="6" t="s">
        <v>104</v>
      </c>
      <c r="B354" s="157" t="s">
        <v>870</v>
      </c>
      <c r="C354" s="157"/>
      <c r="D354" s="157"/>
      <c r="E354" s="7" t="s">
        <v>871</v>
      </c>
      <c r="F354" s="8"/>
      <c r="G354" s="9"/>
      <c r="H354" s="12"/>
      <c r="I354" s="12"/>
      <c r="J354" s="36"/>
      <c r="K354" s="36"/>
      <c r="L354" s="72"/>
    </row>
    <row r="355" spans="1:12" customFormat="1" ht="31.5" x14ac:dyDescent="0.25">
      <c r="A355" s="15" t="s">
        <v>872</v>
      </c>
      <c r="B355" s="31" t="s">
        <v>873</v>
      </c>
      <c r="C355" s="16" t="s">
        <v>11</v>
      </c>
      <c r="D355" s="16" t="s">
        <v>700</v>
      </c>
      <c r="E355" s="17" t="s">
        <v>701</v>
      </c>
      <c r="F355" s="45" t="s">
        <v>67</v>
      </c>
      <c r="G355" s="26">
        <v>1</v>
      </c>
      <c r="H355" s="19">
        <f t="shared" ref="H355:H383" si="59">ROUND(I355/G355,2)</f>
        <v>1258.68</v>
      </c>
      <c r="I355" s="20">
        <v>1258.68</v>
      </c>
      <c r="J355" s="37">
        <f t="shared" ref="J355:J383" si="60">ROUND(H355*M$11*N$11,2)</f>
        <v>1284.48</v>
      </c>
      <c r="K355" s="38">
        <f t="shared" ref="K355:K383" si="61">ROUND(J355*G355,2)</f>
        <v>1284.48</v>
      </c>
      <c r="L355" s="72"/>
    </row>
    <row r="356" spans="1:12" s="57" customFormat="1" ht="31.5" x14ac:dyDescent="0.25">
      <c r="A356" s="47" t="s">
        <v>874</v>
      </c>
      <c r="B356" s="48" t="s">
        <v>873</v>
      </c>
      <c r="C356" s="49" t="s">
        <v>20</v>
      </c>
      <c r="D356" s="49" t="s">
        <v>875</v>
      </c>
      <c r="E356" s="50" t="s">
        <v>1173</v>
      </c>
      <c r="F356" s="51" t="s">
        <v>67</v>
      </c>
      <c r="G356" s="52">
        <v>1</v>
      </c>
      <c r="H356" s="19">
        <f t="shared" si="59"/>
        <v>5482.51</v>
      </c>
      <c r="I356" s="54">
        <v>5482.51</v>
      </c>
      <c r="J356" s="55">
        <f t="shared" si="60"/>
        <v>5594.9</v>
      </c>
      <c r="K356" s="56">
        <f t="shared" si="61"/>
        <v>5594.9</v>
      </c>
      <c r="L356" s="73"/>
    </row>
    <row r="357" spans="1:12" customFormat="1" ht="31.5" x14ac:dyDescent="0.25">
      <c r="A357" s="15" t="s">
        <v>876</v>
      </c>
      <c r="B357" s="31" t="s">
        <v>873</v>
      </c>
      <c r="C357" s="16" t="s">
        <v>24</v>
      </c>
      <c r="D357" s="16" t="s">
        <v>877</v>
      </c>
      <c r="E357" s="17" t="s">
        <v>878</v>
      </c>
      <c r="F357" s="45" t="s">
        <v>67</v>
      </c>
      <c r="G357" s="26">
        <v>1</v>
      </c>
      <c r="H357" s="19">
        <f t="shared" si="59"/>
        <v>3367.17</v>
      </c>
      <c r="I357" s="20">
        <v>3367.17</v>
      </c>
      <c r="J357" s="37">
        <f t="shared" si="60"/>
        <v>3436.2</v>
      </c>
      <c r="K357" s="38">
        <f t="shared" si="61"/>
        <v>3436.2</v>
      </c>
      <c r="L357" s="72"/>
    </row>
    <row r="358" spans="1:12" s="57" customFormat="1" ht="31.5" x14ac:dyDescent="0.25">
      <c r="A358" s="47" t="s">
        <v>879</v>
      </c>
      <c r="B358" s="48" t="s">
        <v>873</v>
      </c>
      <c r="C358" s="49" t="s">
        <v>29</v>
      </c>
      <c r="D358" s="49" t="s">
        <v>880</v>
      </c>
      <c r="E358" s="50" t="s">
        <v>1174</v>
      </c>
      <c r="F358" s="51" t="s">
        <v>67</v>
      </c>
      <c r="G358" s="52">
        <v>1</v>
      </c>
      <c r="H358" s="19">
        <f t="shared" si="59"/>
        <v>4369.3100000000004</v>
      </c>
      <c r="I358" s="54">
        <v>4369.3100000000004</v>
      </c>
      <c r="J358" s="55">
        <f t="shared" si="60"/>
        <v>4458.88</v>
      </c>
      <c r="K358" s="56">
        <f t="shared" si="61"/>
        <v>4458.88</v>
      </c>
      <c r="L358" s="73"/>
    </row>
    <row r="359" spans="1:12" s="57" customFormat="1" ht="47.25" x14ac:dyDescent="0.25">
      <c r="A359" s="47" t="s">
        <v>881</v>
      </c>
      <c r="B359" s="48" t="s">
        <v>873</v>
      </c>
      <c r="C359" s="49" t="s">
        <v>33</v>
      </c>
      <c r="D359" s="49" t="s">
        <v>882</v>
      </c>
      <c r="E359" s="50" t="s">
        <v>1175</v>
      </c>
      <c r="F359" s="51" t="s">
        <v>67</v>
      </c>
      <c r="G359" s="52">
        <v>1</v>
      </c>
      <c r="H359" s="19">
        <f t="shared" si="59"/>
        <v>24075.48</v>
      </c>
      <c r="I359" s="54">
        <v>24075.48</v>
      </c>
      <c r="J359" s="55">
        <f t="shared" si="60"/>
        <v>24569.03</v>
      </c>
      <c r="K359" s="56">
        <f t="shared" si="61"/>
        <v>24569.03</v>
      </c>
      <c r="L359" s="73"/>
    </row>
    <row r="360" spans="1:12" s="57" customFormat="1" ht="31.5" x14ac:dyDescent="0.25">
      <c r="A360" s="47" t="s">
        <v>883</v>
      </c>
      <c r="B360" s="48" t="s">
        <v>873</v>
      </c>
      <c r="C360" s="49" t="s">
        <v>37</v>
      </c>
      <c r="D360" s="49" t="s">
        <v>884</v>
      </c>
      <c r="E360" s="50" t="s">
        <v>1176</v>
      </c>
      <c r="F360" s="51" t="s">
        <v>67</v>
      </c>
      <c r="G360" s="52">
        <v>1</v>
      </c>
      <c r="H360" s="19">
        <f t="shared" si="59"/>
        <v>19997.12</v>
      </c>
      <c r="I360" s="54">
        <v>19997.12</v>
      </c>
      <c r="J360" s="55">
        <f t="shared" si="60"/>
        <v>20407.060000000001</v>
      </c>
      <c r="K360" s="56">
        <f t="shared" si="61"/>
        <v>20407.060000000001</v>
      </c>
      <c r="L360" s="73"/>
    </row>
    <row r="361" spans="1:12" customFormat="1" ht="31.5" x14ac:dyDescent="0.25">
      <c r="A361" s="15" t="s">
        <v>885</v>
      </c>
      <c r="B361" s="31" t="s">
        <v>873</v>
      </c>
      <c r="C361" s="16" t="s">
        <v>41</v>
      </c>
      <c r="D361" s="16" t="s">
        <v>700</v>
      </c>
      <c r="E361" s="17" t="s">
        <v>701</v>
      </c>
      <c r="F361" s="45" t="s">
        <v>67</v>
      </c>
      <c r="G361" s="26">
        <v>5</v>
      </c>
      <c r="H361" s="19">
        <f t="shared" si="59"/>
        <v>1258.68</v>
      </c>
      <c r="I361" s="20">
        <v>6293.4</v>
      </c>
      <c r="J361" s="37">
        <f t="shared" si="60"/>
        <v>1284.48</v>
      </c>
      <c r="K361" s="38">
        <f t="shared" si="61"/>
        <v>6422.4</v>
      </c>
      <c r="L361" s="72"/>
    </row>
    <row r="362" spans="1:12" s="57" customFormat="1" ht="31.5" x14ac:dyDescent="0.25">
      <c r="A362" s="47" t="s">
        <v>886</v>
      </c>
      <c r="B362" s="48" t="s">
        <v>873</v>
      </c>
      <c r="C362" s="49" t="s">
        <v>45</v>
      </c>
      <c r="D362" s="49" t="s">
        <v>887</v>
      </c>
      <c r="E362" s="50" t="s">
        <v>1177</v>
      </c>
      <c r="F362" s="51" t="s">
        <v>67</v>
      </c>
      <c r="G362" s="52">
        <v>1</v>
      </c>
      <c r="H362" s="19">
        <f t="shared" si="59"/>
        <v>1355</v>
      </c>
      <c r="I362" s="54">
        <v>1355</v>
      </c>
      <c r="J362" s="55">
        <f t="shared" si="60"/>
        <v>1382.78</v>
      </c>
      <c r="K362" s="56">
        <f t="shared" si="61"/>
        <v>1382.78</v>
      </c>
      <c r="L362" s="73"/>
    </row>
    <row r="363" spans="1:12" s="57" customFormat="1" ht="15.75" x14ac:dyDescent="0.25">
      <c r="A363" s="47" t="s">
        <v>888</v>
      </c>
      <c r="B363" s="48" t="s">
        <v>873</v>
      </c>
      <c r="C363" s="49" t="s">
        <v>49</v>
      </c>
      <c r="D363" s="49" t="s">
        <v>889</v>
      </c>
      <c r="E363" s="50" t="s">
        <v>1178</v>
      </c>
      <c r="F363" s="51" t="s">
        <v>67</v>
      </c>
      <c r="G363" s="52">
        <v>4</v>
      </c>
      <c r="H363" s="19">
        <f t="shared" si="59"/>
        <v>38624.67</v>
      </c>
      <c r="I363" s="54">
        <v>154498.68</v>
      </c>
      <c r="J363" s="55">
        <f t="shared" si="60"/>
        <v>39416.480000000003</v>
      </c>
      <c r="K363" s="56">
        <f t="shared" si="61"/>
        <v>157665.92000000001</v>
      </c>
      <c r="L363" s="73"/>
    </row>
    <row r="364" spans="1:12" customFormat="1" ht="31.5" x14ac:dyDescent="0.25">
      <c r="A364" s="15" t="s">
        <v>890</v>
      </c>
      <c r="B364" s="31" t="s">
        <v>873</v>
      </c>
      <c r="C364" s="16" t="s">
        <v>54</v>
      </c>
      <c r="D364" s="16" t="s">
        <v>877</v>
      </c>
      <c r="E364" s="17" t="s">
        <v>878</v>
      </c>
      <c r="F364" s="45" t="s">
        <v>67</v>
      </c>
      <c r="G364" s="26">
        <v>13</v>
      </c>
      <c r="H364" s="19">
        <f t="shared" si="59"/>
        <v>3367.17</v>
      </c>
      <c r="I364" s="20">
        <v>43773.15</v>
      </c>
      <c r="J364" s="37">
        <f t="shared" si="60"/>
        <v>3436.2</v>
      </c>
      <c r="K364" s="38">
        <f t="shared" si="61"/>
        <v>44670.6</v>
      </c>
      <c r="L364" s="72"/>
    </row>
    <row r="365" spans="1:12" s="57" customFormat="1" ht="15.75" x14ac:dyDescent="0.25">
      <c r="A365" s="47" t="s">
        <v>891</v>
      </c>
      <c r="B365" s="48" t="s">
        <v>873</v>
      </c>
      <c r="C365" s="49" t="s">
        <v>60</v>
      </c>
      <c r="D365" s="49" t="s">
        <v>892</v>
      </c>
      <c r="E365" s="50" t="s">
        <v>1179</v>
      </c>
      <c r="F365" s="51" t="s">
        <v>67</v>
      </c>
      <c r="G365" s="52">
        <v>13</v>
      </c>
      <c r="H365" s="19">
        <f t="shared" si="59"/>
        <v>17288.330000000002</v>
      </c>
      <c r="I365" s="54">
        <v>224748.29</v>
      </c>
      <c r="J365" s="55">
        <f t="shared" si="60"/>
        <v>17642.740000000002</v>
      </c>
      <c r="K365" s="56">
        <f t="shared" si="61"/>
        <v>229355.62</v>
      </c>
      <c r="L365" s="73"/>
    </row>
    <row r="366" spans="1:12" customFormat="1" ht="78.75" x14ac:dyDescent="0.25">
      <c r="A366" s="15" t="s">
        <v>893</v>
      </c>
      <c r="B366" s="31" t="s">
        <v>873</v>
      </c>
      <c r="C366" s="16" t="s">
        <v>64</v>
      </c>
      <c r="D366" s="16" t="s">
        <v>736</v>
      </c>
      <c r="E366" s="17" t="s">
        <v>737</v>
      </c>
      <c r="F366" s="45" t="s">
        <v>333</v>
      </c>
      <c r="G366" s="18">
        <v>0.23</v>
      </c>
      <c r="H366" s="19">
        <f t="shared" si="59"/>
        <v>51154</v>
      </c>
      <c r="I366" s="20">
        <v>11765.42</v>
      </c>
      <c r="J366" s="37">
        <f t="shared" si="60"/>
        <v>52202.66</v>
      </c>
      <c r="K366" s="38">
        <f t="shared" si="61"/>
        <v>12006.61</v>
      </c>
      <c r="L366" s="72"/>
    </row>
    <row r="367" spans="1:12" s="57" customFormat="1" ht="15.75" x14ac:dyDescent="0.25">
      <c r="A367" s="47" t="s">
        <v>894</v>
      </c>
      <c r="B367" s="48" t="s">
        <v>873</v>
      </c>
      <c r="C367" s="49" t="s">
        <v>69</v>
      </c>
      <c r="D367" s="49" t="s">
        <v>895</v>
      </c>
      <c r="E367" s="50" t="s">
        <v>1180</v>
      </c>
      <c r="F367" s="51" t="s">
        <v>67</v>
      </c>
      <c r="G367" s="52">
        <v>13</v>
      </c>
      <c r="H367" s="19">
        <f t="shared" si="59"/>
        <v>69.150000000000006</v>
      </c>
      <c r="I367" s="54">
        <v>898.95</v>
      </c>
      <c r="J367" s="55">
        <f t="shared" si="60"/>
        <v>70.569999999999993</v>
      </c>
      <c r="K367" s="56">
        <f t="shared" si="61"/>
        <v>917.41</v>
      </c>
      <c r="L367" s="73"/>
    </row>
    <row r="368" spans="1:12" s="57" customFormat="1" ht="47.25" x14ac:dyDescent="0.25">
      <c r="A368" s="47" t="s">
        <v>896</v>
      </c>
      <c r="B368" s="48" t="s">
        <v>873</v>
      </c>
      <c r="C368" s="49" t="s">
        <v>74</v>
      </c>
      <c r="D368" s="49" t="s">
        <v>897</v>
      </c>
      <c r="E368" s="50" t="s">
        <v>1181</v>
      </c>
      <c r="F368" s="51" t="s">
        <v>67</v>
      </c>
      <c r="G368" s="52">
        <v>6</v>
      </c>
      <c r="H368" s="19">
        <f t="shared" si="59"/>
        <v>8028.53</v>
      </c>
      <c r="I368" s="54">
        <v>48171.18</v>
      </c>
      <c r="J368" s="55">
        <f t="shared" si="60"/>
        <v>8193.11</v>
      </c>
      <c r="K368" s="56">
        <f t="shared" si="61"/>
        <v>49158.66</v>
      </c>
      <c r="L368" s="73"/>
    </row>
    <row r="369" spans="1:12" s="57" customFormat="1" ht="47.25" x14ac:dyDescent="0.25">
      <c r="A369" s="47" t="s">
        <v>898</v>
      </c>
      <c r="B369" s="48" t="s">
        <v>873</v>
      </c>
      <c r="C369" s="49" t="s">
        <v>77</v>
      </c>
      <c r="D369" s="49" t="s">
        <v>899</v>
      </c>
      <c r="E369" s="50" t="s">
        <v>1182</v>
      </c>
      <c r="F369" s="51" t="s">
        <v>67</v>
      </c>
      <c r="G369" s="52">
        <v>4</v>
      </c>
      <c r="H369" s="19">
        <f t="shared" si="59"/>
        <v>9612.31</v>
      </c>
      <c r="I369" s="54">
        <v>38449.24</v>
      </c>
      <c r="J369" s="55">
        <f t="shared" si="60"/>
        <v>9809.36</v>
      </c>
      <c r="K369" s="56">
        <f t="shared" si="61"/>
        <v>39237.440000000002</v>
      </c>
      <c r="L369" s="73"/>
    </row>
    <row r="370" spans="1:12" customFormat="1" ht="15.75" x14ac:dyDescent="0.25">
      <c r="A370" s="15" t="s">
        <v>900</v>
      </c>
      <c r="B370" s="31" t="s">
        <v>873</v>
      </c>
      <c r="C370" s="16" t="s">
        <v>78</v>
      </c>
      <c r="D370" s="16" t="s">
        <v>901</v>
      </c>
      <c r="E370" s="17" t="s">
        <v>902</v>
      </c>
      <c r="F370" s="45" t="s">
        <v>67</v>
      </c>
      <c r="G370" s="26">
        <v>13</v>
      </c>
      <c r="H370" s="19">
        <f t="shared" si="59"/>
        <v>1672.93</v>
      </c>
      <c r="I370" s="20">
        <v>21748.13</v>
      </c>
      <c r="J370" s="37">
        <f t="shared" si="60"/>
        <v>1707.23</v>
      </c>
      <c r="K370" s="38">
        <f t="shared" si="61"/>
        <v>22193.99</v>
      </c>
      <c r="L370" s="72"/>
    </row>
    <row r="371" spans="1:12" customFormat="1" ht="15.75" x14ac:dyDescent="0.25">
      <c r="A371" s="15" t="s">
        <v>903</v>
      </c>
      <c r="B371" s="31" t="s">
        <v>873</v>
      </c>
      <c r="C371" s="16" t="s">
        <v>79</v>
      </c>
      <c r="D371" s="16" t="s">
        <v>904</v>
      </c>
      <c r="E371" s="17" t="s">
        <v>905</v>
      </c>
      <c r="F371" s="45" t="s">
        <v>67</v>
      </c>
      <c r="G371" s="26">
        <v>13</v>
      </c>
      <c r="H371" s="19">
        <f t="shared" si="59"/>
        <v>2625</v>
      </c>
      <c r="I371" s="20">
        <v>34125</v>
      </c>
      <c r="J371" s="37">
        <f t="shared" si="60"/>
        <v>2678.81</v>
      </c>
      <c r="K371" s="38">
        <f t="shared" si="61"/>
        <v>34824.53</v>
      </c>
      <c r="L371" s="72"/>
    </row>
    <row r="372" spans="1:12" customFormat="1" ht="31.5" x14ac:dyDescent="0.25">
      <c r="A372" s="15" t="s">
        <v>906</v>
      </c>
      <c r="B372" s="31" t="s">
        <v>873</v>
      </c>
      <c r="C372" s="16" t="s">
        <v>80</v>
      </c>
      <c r="D372" s="16" t="s">
        <v>718</v>
      </c>
      <c r="E372" s="17" t="s">
        <v>719</v>
      </c>
      <c r="F372" s="45" t="s">
        <v>67</v>
      </c>
      <c r="G372" s="26">
        <v>4</v>
      </c>
      <c r="H372" s="19">
        <f t="shared" si="59"/>
        <v>8380.74</v>
      </c>
      <c r="I372" s="20">
        <v>33522.94</v>
      </c>
      <c r="J372" s="37">
        <f t="shared" si="60"/>
        <v>8552.5499999999993</v>
      </c>
      <c r="K372" s="38">
        <f t="shared" si="61"/>
        <v>34210.199999999997</v>
      </c>
      <c r="L372" s="72"/>
    </row>
    <row r="373" spans="1:12" s="57" customFormat="1" ht="31.5" x14ac:dyDescent="0.25">
      <c r="A373" s="47" t="s">
        <v>907</v>
      </c>
      <c r="B373" s="48" t="s">
        <v>873</v>
      </c>
      <c r="C373" s="49" t="s">
        <v>85</v>
      </c>
      <c r="D373" s="49" t="s">
        <v>908</v>
      </c>
      <c r="E373" s="50" t="s">
        <v>1183</v>
      </c>
      <c r="F373" s="51" t="s">
        <v>67</v>
      </c>
      <c r="G373" s="52">
        <v>4</v>
      </c>
      <c r="H373" s="19">
        <f t="shared" si="59"/>
        <v>11396.81</v>
      </c>
      <c r="I373" s="54">
        <v>45587.24</v>
      </c>
      <c r="J373" s="55">
        <f t="shared" si="60"/>
        <v>11630.44</v>
      </c>
      <c r="K373" s="56">
        <f t="shared" si="61"/>
        <v>46521.760000000002</v>
      </c>
      <c r="L373" s="73"/>
    </row>
    <row r="374" spans="1:12" customFormat="1" ht="31.5" x14ac:dyDescent="0.25">
      <c r="A374" s="15" t="s">
        <v>909</v>
      </c>
      <c r="B374" s="31" t="s">
        <v>873</v>
      </c>
      <c r="C374" s="16" t="s">
        <v>90</v>
      </c>
      <c r="D374" s="16" t="s">
        <v>700</v>
      </c>
      <c r="E374" s="17" t="s">
        <v>701</v>
      </c>
      <c r="F374" s="45" t="s">
        <v>67</v>
      </c>
      <c r="G374" s="26">
        <v>4</v>
      </c>
      <c r="H374" s="19">
        <f t="shared" si="59"/>
        <v>1258.69</v>
      </c>
      <c r="I374" s="20">
        <v>5034.74</v>
      </c>
      <c r="J374" s="37">
        <f t="shared" si="60"/>
        <v>1284.49</v>
      </c>
      <c r="K374" s="38">
        <f t="shared" si="61"/>
        <v>5137.96</v>
      </c>
      <c r="L374" s="72"/>
    </row>
    <row r="375" spans="1:12" s="57" customFormat="1" ht="15.75" x14ac:dyDescent="0.25">
      <c r="A375" s="47" t="s">
        <v>910</v>
      </c>
      <c r="B375" s="48" t="s">
        <v>873</v>
      </c>
      <c r="C375" s="49" t="s">
        <v>94</v>
      </c>
      <c r="D375" s="49" t="s">
        <v>911</v>
      </c>
      <c r="E375" s="50" t="s">
        <v>1150</v>
      </c>
      <c r="F375" s="51" t="s">
        <v>67</v>
      </c>
      <c r="G375" s="52">
        <v>4</v>
      </c>
      <c r="H375" s="19">
        <f t="shared" si="59"/>
        <v>1758.35</v>
      </c>
      <c r="I375" s="54">
        <v>7033.4</v>
      </c>
      <c r="J375" s="55">
        <f t="shared" si="60"/>
        <v>1794.4</v>
      </c>
      <c r="K375" s="56">
        <f t="shared" si="61"/>
        <v>7177.6</v>
      </c>
      <c r="L375" s="73"/>
    </row>
    <row r="376" spans="1:12" customFormat="1" ht="15.75" x14ac:dyDescent="0.25">
      <c r="A376" s="6" t="s">
        <v>108</v>
      </c>
      <c r="B376" s="157" t="s">
        <v>912</v>
      </c>
      <c r="C376" s="157"/>
      <c r="D376" s="157"/>
      <c r="E376" s="7" t="s">
        <v>636</v>
      </c>
      <c r="F376" s="8"/>
      <c r="G376" s="9"/>
      <c r="H376" s="19"/>
      <c r="I376" s="12"/>
      <c r="J376" s="36"/>
      <c r="K376" s="36"/>
      <c r="L376" s="72"/>
    </row>
    <row r="377" spans="1:12" customFormat="1" ht="15.75" x14ac:dyDescent="0.25">
      <c r="A377" s="15" t="s">
        <v>913</v>
      </c>
      <c r="B377" s="31" t="s">
        <v>873</v>
      </c>
      <c r="C377" s="16" t="s">
        <v>99</v>
      </c>
      <c r="D377" s="16" t="s">
        <v>914</v>
      </c>
      <c r="E377" s="17" t="s">
        <v>915</v>
      </c>
      <c r="F377" s="45" t="s">
        <v>57</v>
      </c>
      <c r="G377" s="27">
        <v>6.8</v>
      </c>
      <c r="H377" s="19">
        <f t="shared" si="59"/>
        <v>54111.56</v>
      </c>
      <c r="I377" s="20">
        <v>367958.62</v>
      </c>
      <c r="J377" s="37">
        <f t="shared" si="60"/>
        <v>55220.85</v>
      </c>
      <c r="K377" s="38">
        <f t="shared" si="61"/>
        <v>375501.78</v>
      </c>
      <c r="L377" s="72"/>
    </row>
    <row r="378" spans="1:12" customFormat="1" ht="31.5" x14ac:dyDescent="0.25">
      <c r="A378" s="15" t="s">
        <v>916</v>
      </c>
      <c r="B378" s="31" t="s">
        <v>873</v>
      </c>
      <c r="C378" s="16" t="s">
        <v>104</v>
      </c>
      <c r="D378" s="16" t="s">
        <v>917</v>
      </c>
      <c r="E378" s="17" t="s">
        <v>918</v>
      </c>
      <c r="F378" s="45" t="s">
        <v>661</v>
      </c>
      <c r="G378" s="21">
        <v>1.0200000000000001E-2</v>
      </c>
      <c r="H378" s="19">
        <f t="shared" si="59"/>
        <v>54020.59</v>
      </c>
      <c r="I378" s="20">
        <v>551.01</v>
      </c>
      <c r="J378" s="37">
        <f t="shared" si="60"/>
        <v>55128.01</v>
      </c>
      <c r="K378" s="38">
        <f t="shared" si="61"/>
        <v>562.30999999999995</v>
      </c>
      <c r="L378" s="72"/>
    </row>
    <row r="379" spans="1:12" customFormat="1" ht="31.5" x14ac:dyDescent="0.25">
      <c r="A379" s="15" t="s">
        <v>919</v>
      </c>
      <c r="B379" s="31" t="s">
        <v>873</v>
      </c>
      <c r="C379" s="16" t="s">
        <v>108</v>
      </c>
      <c r="D379" s="16" t="s">
        <v>920</v>
      </c>
      <c r="E379" s="17" t="s">
        <v>921</v>
      </c>
      <c r="F379" s="45" t="s">
        <v>661</v>
      </c>
      <c r="G379" s="21">
        <v>0.14280000000000001</v>
      </c>
      <c r="H379" s="19">
        <f t="shared" si="59"/>
        <v>64937.96</v>
      </c>
      <c r="I379" s="20">
        <v>9273.14</v>
      </c>
      <c r="J379" s="37">
        <f t="shared" si="60"/>
        <v>66269.19</v>
      </c>
      <c r="K379" s="38">
        <f t="shared" si="61"/>
        <v>9463.24</v>
      </c>
      <c r="L379" s="72"/>
    </row>
    <row r="380" spans="1:12" customFormat="1" ht="15.75" x14ac:dyDescent="0.25">
      <c r="A380" s="15" t="s">
        <v>922</v>
      </c>
      <c r="B380" s="31" t="s">
        <v>873</v>
      </c>
      <c r="C380" s="16" t="s">
        <v>114</v>
      </c>
      <c r="D380" s="16" t="s">
        <v>923</v>
      </c>
      <c r="E380" s="17" t="s">
        <v>924</v>
      </c>
      <c r="F380" s="45" t="s">
        <v>661</v>
      </c>
      <c r="G380" s="21">
        <v>0.1326</v>
      </c>
      <c r="H380" s="19">
        <f t="shared" si="59"/>
        <v>15533.18</v>
      </c>
      <c r="I380" s="20">
        <v>2059.6999999999998</v>
      </c>
      <c r="J380" s="37">
        <f t="shared" si="60"/>
        <v>15851.61</v>
      </c>
      <c r="K380" s="38">
        <f t="shared" si="61"/>
        <v>2101.92</v>
      </c>
      <c r="L380" s="72"/>
    </row>
    <row r="381" spans="1:12" customFormat="1" ht="15.75" x14ac:dyDescent="0.25">
      <c r="A381" s="15" t="s">
        <v>925</v>
      </c>
      <c r="B381" s="31" t="s">
        <v>873</v>
      </c>
      <c r="C381" s="16" t="s">
        <v>118</v>
      </c>
      <c r="D381" s="16" t="s">
        <v>799</v>
      </c>
      <c r="E381" s="17" t="s">
        <v>800</v>
      </c>
      <c r="F381" s="45" t="s">
        <v>661</v>
      </c>
      <c r="G381" s="21">
        <v>0.14280000000000001</v>
      </c>
      <c r="H381" s="19">
        <f t="shared" si="59"/>
        <v>35340.199999999997</v>
      </c>
      <c r="I381" s="20">
        <v>5046.58</v>
      </c>
      <c r="J381" s="37">
        <f t="shared" si="60"/>
        <v>36064.67</v>
      </c>
      <c r="K381" s="38">
        <f t="shared" si="61"/>
        <v>5150.03</v>
      </c>
      <c r="L381" s="72"/>
    </row>
    <row r="382" spans="1:12" customFormat="1" ht="15.75" x14ac:dyDescent="0.25">
      <c r="A382" s="15" t="s">
        <v>926</v>
      </c>
      <c r="B382" s="31" t="s">
        <v>873</v>
      </c>
      <c r="C382" s="16" t="s">
        <v>122</v>
      </c>
      <c r="D382" s="16" t="s">
        <v>927</v>
      </c>
      <c r="E382" s="17" t="s">
        <v>928</v>
      </c>
      <c r="F382" s="45" t="s">
        <v>661</v>
      </c>
      <c r="G382" s="21">
        <v>0.1326</v>
      </c>
      <c r="H382" s="19">
        <f t="shared" si="59"/>
        <v>10243.36</v>
      </c>
      <c r="I382" s="20">
        <v>1358.27</v>
      </c>
      <c r="J382" s="37">
        <f t="shared" si="60"/>
        <v>10453.35</v>
      </c>
      <c r="K382" s="38">
        <f t="shared" si="61"/>
        <v>1386.11</v>
      </c>
      <c r="L382" s="72"/>
    </row>
    <row r="383" spans="1:12" customFormat="1" ht="15.75" x14ac:dyDescent="0.25">
      <c r="A383" s="15" t="s">
        <v>929</v>
      </c>
      <c r="B383" s="31" t="s">
        <v>873</v>
      </c>
      <c r="C383" s="16" t="s">
        <v>126</v>
      </c>
      <c r="D383" s="16" t="s">
        <v>930</v>
      </c>
      <c r="E383" s="17" t="s">
        <v>931</v>
      </c>
      <c r="F383" s="45" t="s">
        <v>72</v>
      </c>
      <c r="G383" s="27">
        <v>132.6</v>
      </c>
      <c r="H383" s="19">
        <f t="shared" si="59"/>
        <v>29.33</v>
      </c>
      <c r="I383" s="20">
        <v>3889.16</v>
      </c>
      <c r="J383" s="37">
        <f t="shared" si="60"/>
        <v>29.93</v>
      </c>
      <c r="K383" s="38">
        <f t="shared" si="61"/>
        <v>3968.72</v>
      </c>
      <c r="L383" s="72"/>
    </row>
    <row r="384" spans="1:12" s="112" customFormat="1" ht="18.75" x14ac:dyDescent="0.3">
      <c r="A384" s="182" t="s">
        <v>1172</v>
      </c>
      <c r="B384" s="183"/>
      <c r="C384" s="183"/>
      <c r="D384" s="183"/>
      <c r="E384" s="184"/>
      <c r="F384" s="125"/>
      <c r="G384" s="125"/>
      <c r="H384" s="125"/>
      <c r="I384" s="113">
        <f>SUM(I387:I414)</f>
        <v>498588.83999999997</v>
      </c>
      <c r="J384" s="114"/>
      <c r="K384" s="115">
        <f>SUM(K387:K414)</f>
        <v>508809.97999999992</v>
      </c>
      <c r="L384" s="110"/>
    </row>
    <row r="385" spans="1:12" s="112" customFormat="1" ht="18.75" x14ac:dyDescent="0.3">
      <c r="A385" s="185" t="s">
        <v>1126</v>
      </c>
      <c r="B385" s="186"/>
      <c r="C385" s="186"/>
      <c r="D385" s="186"/>
      <c r="E385" s="187"/>
      <c r="F385" s="117"/>
      <c r="G385" s="117"/>
      <c r="H385" s="117"/>
      <c r="I385" s="118">
        <f>I388+I390+I392+I394+I396+I398+I400+I402+I404+I405+I407</f>
        <v>86329.33</v>
      </c>
      <c r="J385" s="119"/>
      <c r="K385" s="120">
        <f>K388+K390+K392+K394+K396+K398+K400+K402+K404+K405+K407</f>
        <v>88098.87000000001</v>
      </c>
      <c r="L385" s="135"/>
    </row>
    <row r="386" spans="1:12" customFormat="1" ht="15.75" x14ac:dyDescent="0.25">
      <c r="A386" s="6" t="s">
        <v>114</v>
      </c>
      <c r="B386" s="157" t="s">
        <v>932</v>
      </c>
      <c r="C386" s="157"/>
      <c r="D386" s="157"/>
      <c r="E386" s="7" t="s">
        <v>933</v>
      </c>
      <c r="F386" s="8"/>
      <c r="G386" s="9"/>
      <c r="H386" s="12"/>
      <c r="I386" s="12"/>
      <c r="J386" s="36"/>
      <c r="K386" s="36"/>
      <c r="L386" s="72"/>
    </row>
    <row r="387" spans="1:12" customFormat="1" ht="31.5" x14ac:dyDescent="0.25">
      <c r="A387" s="15" t="s">
        <v>934</v>
      </c>
      <c r="B387" s="31" t="s">
        <v>935</v>
      </c>
      <c r="C387" s="16" t="s">
        <v>11</v>
      </c>
      <c r="D387" s="16" t="s">
        <v>695</v>
      </c>
      <c r="E387" s="17" t="s">
        <v>696</v>
      </c>
      <c r="F387" s="45" t="s">
        <v>67</v>
      </c>
      <c r="G387" s="26">
        <v>1</v>
      </c>
      <c r="H387" s="19">
        <f t="shared" ref="H387:H407" si="62">ROUND(I387/G387,2)</f>
        <v>10192.09</v>
      </c>
      <c r="I387" s="20">
        <v>10192.09</v>
      </c>
      <c r="J387" s="37">
        <f>ROUND(H387*M$11*N$11,2)</f>
        <v>10401.030000000001</v>
      </c>
      <c r="K387" s="38">
        <f t="shared" ref="K387:K407" si="63">ROUND(J387*G387,2)</f>
        <v>10401.030000000001</v>
      </c>
      <c r="L387" s="72"/>
    </row>
    <row r="388" spans="1:12" s="57" customFormat="1" ht="31.5" x14ac:dyDescent="0.25">
      <c r="A388" s="47" t="s">
        <v>936</v>
      </c>
      <c r="B388" s="48" t="s">
        <v>935</v>
      </c>
      <c r="C388" s="49" t="s">
        <v>20</v>
      </c>
      <c r="D388" s="49" t="s">
        <v>937</v>
      </c>
      <c r="E388" s="50" t="s">
        <v>1184</v>
      </c>
      <c r="F388" s="51" t="s">
        <v>67</v>
      </c>
      <c r="G388" s="52">
        <v>1</v>
      </c>
      <c r="H388" s="53">
        <f t="shared" si="62"/>
        <v>9593.36</v>
      </c>
      <c r="I388" s="54">
        <v>9593.36</v>
      </c>
      <c r="J388" s="55">
        <f t="shared" ref="J388:J407" si="64">ROUND(H388*M$11*N$11,2)</f>
        <v>9790.02</v>
      </c>
      <c r="K388" s="56">
        <f t="shared" si="63"/>
        <v>9790.02</v>
      </c>
      <c r="L388" s="73"/>
    </row>
    <row r="389" spans="1:12" customFormat="1" ht="31.5" x14ac:dyDescent="0.25">
      <c r="A389" s="15" t="s">
        <v>938</v>
      </c>
      <c r="B389" s="31" t="s">
        <v>935</v>
      </c>
      <c r="C389" s="16" t="s">
        <v>24</v>
      </c>
      <c r="D389" s="16" t="s">
        <v>939</v>
      </c>
      <c r="E389" s="17" t="s">
        <v>940</v>
      </c>
      <c r="F389" s="45" t="s">
        <v>67</v>
      </c>
      <c r="G389" s="26">
        <v>1</v>
      </c>
      <c r="H389" s="19">
        <f t="shared" si="62"/>
        <v>6795.87</v>
      </c>
      <c r="I389" s="20">
        <v>6795.87</v>
      </c>
      <c r="J389" s="37">
        <f t="shared" si="64"/>
        <v>6935.19</v>
      </c>
      <c r="K389" s="38">
        <f t="shared" si="63"/>
        <v>6935.19</v>
      </c>
      <c r="L389" s="72"/>
    </row>
    <row r="390" spans="1:12" s="57" customFormat="1" ht="31.5" x14ac:dyDescent="0.25">
      <c r="A390" s="47" t="s">
        <v>941</v>
      </c>
      <c r="B390" s="48" t="s">
        <v>935</v>
      </c>
      <c r="C390" s="49" t="s">
        <v>29</v>
      </c>
      <c r="D390" s="49" t="s">
        <v>942</v>
      </c>
      <c r="E390" s="50" t="s">
        <v>1185</v>
      </c>
      <c r="F390" s="51" t="s">
        <v>67</v>
      </c>
      <c r="G390" s="52">
        <v>1</v>
      </c>
      <c r="H390" s="53">
        <f t="shared" si="62"/>
        <v>6092.54</v>
      </c>
      <c r="I390" s="54">
        <v>6092.54</v>
      </c>
      <c r="J390" s="55">
        <f t="shared" si="64"/>
        <v>6217.44</v>
      </c>
      <c r="K390" s="56">
        <f t="shared" si="63"/>
        <v>6217.44</v>
      </c>
      <c r="L390" s="73"/>
    </row>
    <row r="391" spans="1:12" customFormat="1" ht="31.5" x14ac:dyDescent="0.25">
      <c r="A391" s="15" t="s">
        <v>943</v>
      </c>
      <c r="B391" s="31" t="s">
        <v>935</v>
      </c>
      <c r="C391" s="16" t="s">
        <v>33</v>
      </c>
      <c r="D391" s="16" t="s">
        <v>695</v>
      </c>
      <c r="E391" s="17" t="s">
        <v>696</v>
      </c>
      <c r="F391" s="45" t="s">
        <v>67</v>
      </c>
      <c r="G391" s="26">
        <v>1</v>
      </c>
      <c r="H391" s="19">
        <f t="shared" si="62"/>
        <v>10192.09</v>
      </c>
      <c r="I391" s="20">
        <v>10192.09</v>
      </c>
      <c r="J391" s="37">
        <f t="shared" si="64"/>
        <v>10401.030000000001</v>
      </c>
      <c r="K391" s="38">
        <f t="shared" si="63"/>
        <v>10401.030000000001</v>
      </c>
      <c r="L391" s="72"/>
    </row>
    <row r="392" spans="1:12" s="57" customFormat="1" ht="31.5" x14ac:dyDescent="0.25">
      <c r="A392" s="47" t="s">
        <v>944</v>
      </c>
      <c r="B392" s="48" t="s">
        <v>935</v>
      </c>
      <c r="C392" s="49" t="s">
        <v>37</v>
      </c>
      <c r="D392" s="49" t="s">
        <v>945</v>
      </c>
      <c r="E392" s="50" t="s">
        <v>1186</v>
      </c>
      <c r="F392" s="51" t="s">
        <v>67</v>
      </c>
      <c r="G392" s="52">
        <v>1</v>
      </c>
      <c r="H392" s="53">
        <f t="shared" si="62"/>
        <v>3225.85</v>
      </c>
      <c r="I392" s="54">
        <v>3225.85</v>
      </c>
      <c r="J392" s="55">
        <f t="shared" si="64"/>
        <v>3291.98</v>
      </c>
      <c r="K392" s="56">
        <f t="shared" si="63"/>
        <v>3291.98</v>
      </c>
      <c r="L392" s="73"/>
    </row>
    <row r="393" spans="1:12" customFormat="1" ht="15.75" x14ac:dyDescent="0.25">
      <c r="A393" s="15" t="s">
        <v>946</v>
      </c>
      <c r="B393" s="31" t="s">
        <v>935</v>
      </c>
      <c r="C393" s="16" t="s">
        <v>41</v>
      </c>
      <c r="D393" s="16" t="s">
        <v>711</v>
      </c>
      <c r="E393" s="17" t="s">
        <v>712</v>
      </c>
      <c r="F393" s="45" t="s">
        <v>67</v>
      </c>
      <c r="G393" s="26">
        <v>1</v>
      </c>
      <c r="H393" s="19">
        <f t="shared" si="62"/>
        <v>1752.99</v>
      </c>
      <c r="I393" s="20">
        <v>1752.99</v>
      </c>
      <c r="J393" s="37">
        <f t="shared" si="64"/>
        <v>1788.93</v>
      </c>
      <c r="K393" s="38">
        <f t="shared" si="63"/>
        <v>1788.93</v>
      </c>
      <c r="L393" s="72"/>
    </row>
    <row r="394" spans="1:12" s="57" customFormat="1" ht="31.5" x14ac:dyDescent="0.25">
      <c r="A394" s="47" t="s">
        <v>947</v>
      </c>
      <c r="B394" s="48" t="s">
        <v>935</v>
      </c>
      <c r="C394" s="49" t="s">
        <v>45</v>
      </c>
      <c r="D394" s="49" t="s">
        <v>948</v>
      </c>
      <c r="E394" s="50" t="s">
        <v>1187</v>
      </c>
      <c r="F394" s="51" t="s">
        <v>67</v>
      </c>
      <c r="G394" s="52">
        <v>1</v>
      </c>
      <c r="H394" s="53">
        <f t="shared" si="62"/>
        <v>2532.5300000000002</v>
      </c>
      <c r="I394" s="54">
        <v>2532.5300000000002</v>
      </c>
      <c r="J394" s="55">
        <f t="shared" si="64"/>
        <v>2584.4499999999998</v>
      </c>
      <c r="K394" s="56">
        <f t="shared" si="63"/>
        <v>2584.4499999999998</v>
      </c>
      <c r="L394" s="73"/>
    </row>
    <row r="395" spans="1:12" customFormat="1" ht="31.5" x14ac:dyDescent="0.25">
      <c r="A395" s="15" t="s">
        <v>949</v>
      </c>
      <c r="B395" s="31" t="s">
        <v>935</v>
      </c>
      <c r="C395" s="16" t="s">
        <v>49</v>
      </c>
      <c r="D395" s="16" t="s">
        <v>718</v>
      </c>
      <c r="E395" s="17" t="s">
        <v>719</v>
      </c>
      <c r="F395" s="45" t="s">
        <v>67</v>
      </c>
      <c r="G395" s="26">
        <v>1</v>
      </c>
      <c r="H395" s="19">
        <f t="shared" si="62"/>
        <v>8380.73</v>
      </c>
      <c r="I395" s="20">
        <v>8380.73</v>
      </c>
      <c r="J395" s="37">
        <f t="shared" si="64"/>
        <v>8552.5300000000007</v>
      </c>
      <c r="K395" s="38">
        <f t="shared" si="63"/>
        <v>8552.5300000000007</v>
      </c>
      <c r="L395" s="72"/>
    </row>
    <row r="396" spans="1:12" s="57" customFormat="1" ht="31.5" x14ac:dyDescent="0.25">
      <c r="A396" s="47" t="s">
        <v>950</v>
      </c>
      <c r="B396" s="48" t="s">
        <v>935</v>
      </c>
      <c r="C396" s="49" t="s">
        <v>54</v>
      </c>
      <c r="D396" s="49" t="s">
        <v>951</v>
      </c>
      <c r="E396" s="50" t="s">
        <v>1188</v>
      </c>
      <c r="F396" s="51" t="s">
        <v>67</v>
      </c>
      <c r="G396" s="52">
        <v>1</v>
      </c>
      <c r="H396" s="53">
        <f t="shared" si="62"/>
        <v>7564.7</v>
      </c>
      <c r="I396" s="54">
        <v>7564.7</v>
      </c>
      <c r="J396" s="55">
        <f t="shared" si="64"/>
        <v>7719.78</v>
      </c>
      <c r="K396" s="56">
        <f t="shared" si="63"/>
        <v>7719.78</v>
      </c>
      <c r="L396" s="73"/>
    </row>
    <row r="397" spans="1:12" customFormat="1" ht="31.5" x14ac:dyDescent="0.25">
      <c r="A397" s="15" t="s">
        <v>952</v>
      </c>
      <c r="B397" s="31" t="s">
        <v>935</v>
      </c>
      <c r="C397" s="16" t="s">
        <v>60</v>
      </c>
      <c r="D397" s="16" t="s">
        <v>700</v>
      </c>
      <c r="E397" s="17" t="s">
        <v>701</v>
      </c>
      <c r="F397" s="45" t="s">
        <v>67</v>
      </c>
      <c r="G397" s="26">
        <v>1</v>
      </c>
      <c r="H397" s="19">
        <f t="shared" si="62"/>
        <v>1258.68</v>
      </c>
      <c r="I397" s="20">
        <v>1258.68</v>
      </c>
      <c r="J397" s="37">
        <f t="shared" si="64"/>
        <v>1284.48</v>
      </c>
      <c r="K397" s="38">
        <f t="shared" si="63"/>
        <v>1284.48</v>
      </c>
      <c r="L397" s="72"/>
    </row>
    <row r="398" spans="1:12" s="57" customFormat="1" ht="15.75" x14ac:dyDescent="0.25">
      <c r="A398" s="47" t="s">
        <v>953</v>
      </c>
      <c r="B398" s="48" t="s">
        <v>935</v>
      </c>
      <c r="C398" s="49" t="s">
        <v>64</v>
      </c>
      <c r="D398" s="49" t="s">
        <v>954</v>
      </c>
      <c r="E398" s="50" t="s">
        <v>1150</v>
      </c>
      <c r="F398" s="51" t="s">
        <v>67</v>
      </c>
      <c r="G398" s="52">
        <v>1</v>
      </c>
      <c r="H398" s="53">
        <f t="shared" si="62"/>
        <v>1758.35</v>
      </c>
      <c r="I398" s="54">
        <v>1758.35</v>
      </c>
      <c r="J398" s="55">
        <f t="shared" si="64"/>
        <v>1794.4</v>
      </c>
      <c r="K398" s="56">
        <f t="shared" si="63"/>
        <v>1794.4</v>
      </c>
      <c r="L398" s="73"/>
    </row>
    <row r="399" spans="1:12" customFormat="1" ht="31.5" x14ac:dyDescent="0.25">
      <c r="A399" s="15" t="s">
        <v>955</v>
      </c>
      <c r="B399" s="31" t="s">
        <v>935</v>
      </c>
      <c r="C399" s="16" t="s">
        <v>69</v>
      </c>
      <c r="D399" s="16" t="s">
        <v>956</v>
      </c>
      <c r="E399" s="17" t="s">
        <v>957</v>
      </c>
      <c r="F399" s="45" t="s">
        <v>67</v>
      </c>
      <c r="G399" s="26">
        <v>13</v>
      </c>
      <c r="H399" s="19">
        <f t="shared" si="62"/>
        <v>7745.4</v>
      </c>
      <c r="I399" s="20">
        <v>100690.14</v>
      </c>
      <c r="J399" s="37">
        <f t="shared" si="64"/>
        <v>7904.18</v>
      </c>
      <c r="K399" s="38">
        <f t="shared" si="63"/>
        <v>102754.34</v>
      </c>
      <c r="L399" s="72"/>
    </row>
    <row r="400" spans="1:12" s="57" customFormat="1" ht="31.5" x14ac:dyDescent="0.25">
      <c r="A400" s="47" t="s">
        <v>958</v>
      </c>
      <c r="B400" s="48" t="s">
        <v>935</v>
      </c>
      <c r="C400" s="49" t="s">
        <v>74</v>
      </c>
      <c r="D400" s="49" t="s">
        <v>959</v>
      </c>
      <c r="E400" s="50" t="s">
        <v>1189</v>
      </c>
      <c r="F400" s="51" t="s">
        <v>67</v>
      </c>
      <c r="G400" s="52">
        <v>13</v>
      </c>
      <c r="H400" s="53">
        <f t="shared" si="62"/>
        <v>1335.33</v>
      </c>
      <c r="I400" s="54">
        <v>17359.29</v>
      </c>
      <c r="J400" s="55">
        <f t="shared" si="64"/>
        <v>1362.7</v>
      </c>
      <c r="K400" s="56">
        <f t="shared" si="63"/>
        <v>17715.099999999999</v>
      </c>
      <c r="L400" s="73"/>
    </row>
    <row r="401" spans="1:12" customFormat="1" ht="31.5" x14ac:dyDescent="0.25">
      <c r="A401" s="15" t="s">
        <v>960</v>
      </c>
      <c r="B401" s="31" t="s">
        <v>935</v>
      </c>
      <c r="C401" s="16" t="s">
        <v>77</v>
      </c>
      <c r="D401" s="16" t="s">
        <v>961</v>
      </c>
      <c r="E401" s="17" t="s">
        <v>962</v>
      </c>
      <c r="F401" s="45" t="s">
        <v>67</v>
      </c>
      <c r="G401" s="26">
        <v>18</v>
      </c>
      <c r="H401" s="19">
        <f t="shared" si="62"/>
        <v>5135.29</v>
      </c>
      <c r="I401" s="20">
        <v>92435.23</v>
      </c>
      <c r="J401" s="37">
        <f t="shared" si="64"/>
        <v>5240.5600000000004</v>
      </c>
      <c r="K401" s="38">
        <f t="shared" si="63"/>
        <v>94330.08</v>
      </c>
      <c r="L401" s="72"/>
    </row>
    <row r="402" spans="1:12" s="57" customFormat="1" ht="31.5" x14ac:dyDescent="0.25">
      <c r="A402" s="47" t="s">
        <v>963</v>
      </c>
      <c r="B402" s="48" t="s">
        <v>935</v>
      </c>
      <c r="C402" s="49" t="s">
        <v>78</v>
      </c>
      <c r="D402" s="49" t="s">
        <v>964</v>
      </c>
      <c r="E402" s="50" t="s">
        <v>1190</v>
      </c>
      <c r="F402" s="51" t="s">
        <v>67</v>
      </c>
      <c r="G402" s="52">
        <v>18</v>
      </c>
      <c r="H402" s="53">
        <f t="shared" si="62"/>
        <v>1111.68</v>
      </c>
      <c r="I402" s="54">
        <v>20010.240000000002</v>
      </c>
      <c r="J402" s="55">
        <f t="shared" si="64"/>
        <v>1134.47</v>
      </c>
      <c r="K402" s="56">
        <f t="shared" si="63"/>
        <v>20420.46</v>
      </c>
      <c r="L402" s="73"/>
    </row>
    <row r="403" spans="1:12" customFormat="1" ht="31.5" x14ac:dyDescent="0.25">
      <c r="A403" s="15" t="s">
        <v>965</v>
      </c>
      <c r="B403" s="31" t="s">
        <v>935</v>
      </c>
      <c r="C403" s="16" t="s">
        <v>79</v>
      </c>
      <c r="D403" s="16" t="s">
        <v>966</v>
      </c>
      <c r="E403" s="17" t="s">
        <v>967</v>
      </c>
      <c r="F403" s="45" t="s">
        <v>67</v>
      </c>
      <c r="G403" s="26">
        <v>41</v>
      </c>
      <c r="H403" s="19">
        <f t="shared" si="62"/>
        <v>1144.25</v>
      </c>
      <c r="I403" s="20">
        <v>46914.15</v>
      </c>
      <c r="J403" s="37">
        <f t="shared" si="64"/>
        <v>1167.71</v>
      </c>
      <c r="K403" s="38">
        <f t="shared" si="63"/>
        <v>47876.11</v>
      </c>
      <c r="L403" s="72"/>
    </row>
    <row r="404" spans="1:12" s="57" customFormat="1" ht="31.5" x14ac:dyDescent="0.25">
      <c r="A404" s="47" t="s">
        <v>968</v>
      </c>
      <c r="B404" s="48" t="s">
        <v>935</v>
      </c>
      <c r="C404" s="49" t="s">
        <v>80</v>
      </c>
      <c r="D404" s="49" t="s">
        <v>969</v>
      </c>
      <c r="E404" s="50" t="s">
        <v>1191</v>
      </c>
      <c r="F404" s="51" t="s">
        <v>67</v>
      </c>
      <c r="G404" s="52">
        <v>35</v>
      </c>
      <c r="H404" s="53">
        <f t="shared" si="62"/>
        <v>349.98</v>
      </c>
      <c r="I404" s="54">
        <v>12249.3</v>
      </c>
      <c r="J404" s="55">
        <f t="shared" si="64"/>
        <v>357.15</v>
      </c>
      <c r="K404" s="56">
        <f t="shared" si="63"/>
        <v>12500.25</v>
      </c>
      <c r="L404" s="73"/>
    </row>
    <row r="405" spans="1:12" s="57" customFormat="1" ht="47.25" x14ac:dyDescent="0.25">
      <c r="A405" s="47" t="s">
        <v>970</v>
      </c>
      <c r="B405" s="48" t="s">
        <v>935</v>
      </c>
      <c r="C405" s="49" t="s">
        <v>85</v>
      </c>
      <c r="D405" s="49" t="s">
        <v>971</v>
      </c>
      <c r="E405" s="50" t="s">
        <v>1192</v>
      </c>
      <c r="F405" s="51" t="s">
        <v>67</v>
      </c>
      <c r="G405" s="52">
        <v>6</v>
      </c>
      <c r="H405" s="53">
        <f t="shared" si="62"/>
        <v>866.98</v>
      </c>
      <c r="I405" s="54">
        <v>5201.88</v>
      </c>
      <c r="J405" s="55">
        <f t="shared" si="64"/>
        <v>884.75</v>
      </c>
      <c r="K405" s="56">
        <f t="shared" si="63"/>
        <v>5308.5</v>
      </c>
      <c r="L405" s="73"/>
    </row>
    <row r="406" spans="1:12" customFormat="1" ht="78.75" x14ac:dyDescent="0.25">
      <c r="A406" s="15" t="s">
        <v>972</v>
      </c>
      <c r="B406" s="31" t="s">
        <v>935</v>
      </c>
      <c r="C406" s="16" t="s">
        <v>90</v>
      </c>
      <c r="D406" s="16" t="s">
        <v>736</v>
      </c>
      <c r="E406" s="17" t="s">
        <v>737</v>
      </c>
      <c r="F406" s="45" t="s">
        <v>333</v>
      </c>
      <c r="G406" s="18">
        <v>0.01</v>
      </c>
      <c r="H406" s="19">
        <f t="shared" si="62"/>
        <v>51154</v>
      </c>
      <c r="I406" s="20">
        <v>511.54</v>
      </c>
      <c r="J406" s="37">
        <f t="shared" si="64"/>
        <v>52202.66</v>
      </c>
      <c r="K406" s="38">
        <f t="shared" si="63"/>
        <v>522.03</v>
      </c>
      <c r="L406" s="72"/>
    </row>
    <row r="407" spans="1:12" s="57" customFormat="1" ht="31.5" x14ac:dyDescent="0.25">
      <c r="A407" s="47" t="s">
        <v>973</v>
      </c>
      <c r="B407" s="48" t="s">
        <v>935</v>
      </c>
      <c r="C407" s="49" t="s">
        <v>94</v>
      </c>
      <c r="D407" s="49" t="s">
        <v>974</v>
      </c>
      <c r="E407" s="50" t="s">
        <v>1193</v>
      </c>
      <c r="F407" s="51" t="s">
        <v>67</v>
      </c>
      <c r="G407" s="52">
        <v>1</v>
      </c>
      <c r="H407" s="53">
        <f t="shared" si="62"/>
        <v>741.29</v>
      </c>
      <c r="I407" s="54">
        <v>741.29</v>
      </c>
      <c r="J407" s="55">
        <f t="shared" si="64"/>
        <v>756.49</v>
      </c>
      <c r="K407" s="56">
        <f t="shared" si="63"/>
        <v>756.49</v>
      </c>
      <c r="L407" s="73"/>
    </row>
    <row r="408" spans="1:12" customFormat="1" ht="15.75" x14ac:dyDescent="0.25">
      <c r="A408" s="6" t="s">
        <v>118</v>
      </c>
      <c r="B408" s="157" t="s">
        <v>975</v>
      </c>
      <c r="C408" s="157"/>
      <c r="D408" s="157"/>
      <c r="E408" s="7" t="s">
        <v>636</v>
      </c>
      <c r="F408" s="8"/>
      <c r="G408" s="9"/>
      <c r="H408" s="12"/>
      <c r="I408" s="12"/>
      <c r="J408" s="36"/>
      <c r="K408" s="36"/>
      <c r="L408" s="72"/>
    </row>
    <row r="409" spans="1:12" customFormat="1" ht="15.75" x14ac:dyDescent="0.25">
      <c r="A409" s="15" t="s">
        <v>976</v>
      </c>
      <c r="B409" s="31" t="s">
        <v>935</v>
      </c>
      <c r="C409" s="16" t="s">
        <v>99</v>
      </c>
      <c r="D409" s="16" t="s">
        <v>914</v>
      </c>
      <c r="E409" s="17" t="s">
        <v>915</v>
      </c>
      <c r="F409" s="45" t="s">
        <v>57</v>
      </c>
      <c r="G409" s="27">
        <v>2.1</v>
      </c>
      <c r="H409" s="19">
        <f t="shared" ref="H409:H414" si="65">ROUND(I409/G409,2)</f>
        <v>54111.56</v>
      </c>
      <c r="I409" s="20">
        <v>113634.27</v>
      </c>
      <c r="J409" s="37">
        <f t="shared" ref="J409:J414" si="66">ROUND(H409*M$11*N$11,2)</f>
        <v>55220.85</v>
      </c>
      <c r="K409" s="38">
        <f t="shared" ref="K409:K414" si="67">ROUND(J409*G409,2)</f>
        <v>115963.79</v>
      </c>
      <c r="L409" s="72"/>
    </row>
    <row r="410" spans="1:12" customFormat="1" ht="15.75" x14ac:dyDescent="0.25">
      <c r="A410" s="15" t="s">
        <v>977</v>
      </c>
      <c r="B410" s="31" t="s">
        <v>935</v>
      </c>
      <c r="C410" s="16" t="s">
        <v>104</v>
      </c>
      <c r="D410" s="16" t="s">
        <v>790</v>
      </c>
      <c r="E410" s="17" t="s">
        <v>791</v>
      </c>
      <c r="F410" s="45" t="s">
        <v>57</v>
      </c>
      <c r="G410" s="27">
        <v>0.5</v>
      </c>
      <c r="H410" s="19">
        <f t="shared" si="65"/>
        <v>4039.44</v>
      </c>
      <c r="I410" s="20">
        <v>2019.72</v>
      </c>
      <c r="J410" s="37">
        <f t="shared" si="66"/>
        <v>4122.25</v>
      </c>
      <c r="K410" s="38">
        <f t="shared" si="67"/>
        <v>2061.13</v>
      </c>
      <c r="L410" s="72"/>
    </row>
    <row r="411" spans="1:12" customFormat="1" ht="15.75" x14ac:dyDescent="0.25">
      <c r="A411" s="15" t="s">
        <v>978</v>
      </c>
      <c r="B411" s="31" t="s">
        <v>935</v>
      </c>
      <c r="C411" s="16" t="s">
        <v>108</v>
      </c>
      <c r="D411" s="16" t="s">
        <v>979</v>
      </c>
      <c r="E411" s="17" t="s">
        <v>980</v>
      </c>
      <c r="F411" s="45" t="s">
        <v>661</v>
      </c>
      <c r="G411" s="21">
        <v>0.24479999999999999</v>
      </c>
      <c r="H411" s="19">
        <f t="shared" si="65"/>
        <v>18127.57</v>
      </c>
      <c r="I411" s="20">
        <v>4437.63</v>
      </c>
      <c r="J411" s="37">
        <f t="shared" si="66"/>
        <v>18499.189999999999</v>
      </c>
      <c r="K411" s="38">
        <f t="shared" si="67"/>
        <v>4528.6000000000004</v>
      </c>
      <c r="L411" s="72"/>
    </row>
    <row r="412" spans="1:12" customFormat="1" ht="15.75" x14ac:dyDescent="0.25">
      <c r="A412" s="15" t="s">
        <v>981</v>
      </c>
      <c r="B412" s="31" t="s">
        <v>935</v>
      </c>
      <c r="C412" s="16" t="s">
        <v>114</v>
      </c>
      <c r="D412" s="16" t="s">
        <v>799</v>
      </c>
      <c r="E412" s="17" t="s">
        <v>800</v>
      </c>
      <c r="F412" s="45" t="s">
        <v>661</v>
      </c>
      <c r="G412" s="21">
        <v>2.0400000000000001E-2</v>
      </c>
      <c r="H412" s="19">
        <f t="shared" si="65"/>
        <v>35340.199999999997</v>
      </c>
      <c r="I412" s="20">
        <v>720.94</v>
      </c>
      <c r="J412" s="37">
        <f t="shared" si="66"/>
        <v>36064.67</v>
      </c>
      <c r="K412" s="38">
        <f t="shared" si="67"/>
        <v>735.72</v>
      </c>
      <c r="L412" s="72"/>
    </row>
    <row r="413" spans="1:12" customFormat="1" ht="15.75" x14ac:dyDescent="0.25">
      <c r="A413" s="15" t="s">
        <v>982</v>
      </c>
      <c r="B413" s="31" t="s">
        <v>935</v>
      </c>
      <c r="C413" s="16" t="s">
        <v>118</v>
      </c>
      <c r="D413" s="16" t="s">
        <v>802</v>
      </c>
      <c r="E413" s="17" t="s">
        <v>803</v>
      </c>
      <c r="F413" s="45" t="s">
        <v>57</v>
      </c>
      <c r="G413" s="27">
        <v>0.5</v>
      </c>
      <c r="H413" s="19">
        <f t="shared" si="65"/>
        <v>22846.880000000001</v>
      </c>
      <c r="I413" s="20">
        <v>11423.44</v>
      </c>
      <c r="J413" s="37">
        <f t="shared" si="66"/>
        <v>23315.24</v>
      </c>
      <c r="K413" s="38">
        <f t="shared" si="67"/>
        <v>11657.62</v>
      </c>
      <c r="L413" s="72"/>
    </row>
    <row r="414" spans="1:12" customFormat="1" ht="15.75" x14ac:dyDescent="0.25">
      <c r="A414" s="15" t="s">
        <v>983</v>
      </c>
      <c r="B414" s="31" t="s">
        <v>935</v>
      </c>
      <c r="C414" s="16" t="s">
        <v>122</v>
      </c>
      <c r="D414" s="16" t="s">
        <v>984</v>
      </c>
      <c r="E414" s="17" t="s">
        <v>985</v>
      </c>
      <c r="F414" s="45" t="s">
        <v>72</v>
      </c>
      <c r="G414" s="26">
        <v>50</v>
      </c>
      <c r="H414" s="19">
        <f t="shared" si="65"/>
        <v>18</v>
      </c>
      <c r="I414" s="20">
        <v>900</v>
      </c>
      <c r="J414" s="37">
        <f t="shared" si="66"/>
        <v>18.37</v>
      </c>
      <c r="K414" s="38">
        <f t="shared" si="67"/>
        <v>918.5</v>
      </c>
      <c r="L414" s="72"/>
    </row>
    <row r="415" spans="1:12" s="112" customFormat="1" ht="18.75" x14ac:dyDescent="0.3">
      <c r="A415" s="182" t="s">
        <v>1194</v>
      </c>
      <c r="B415" s="183"/>
      <c r="C415" s="183"/>
      <c r="D415" s="183"/>
      <c r="E415" s="184"/>
      <c r="F415" s="125"/>
      <c r="G415" s="125"/>
      <c r="H415" s="125"/>
      <c r="I415" s="113">
        <f>SUM(I418:I438)</f>
        <v>410480.54000000004</v>
      </c>
      <c r="J415" s="114"/>
      <c r="K415" s="115">
        <f>SUM(K418:K438)</f>
        <v>418895.38999999996</v>
      </c>
      <c r="L415" s="110"/>
    </row>
    <row r="416" spans="1:12" s="112" customFormat="1" ht="18.75" x14ac:dyDescent="0.3">
      <c r="A416" s="185" t="s">
        <v>1126</v>
      </c>
      <c r="B416" s="186"/>
      <c r="C416" s="186"/>
      <c r="D416" s="186"/>
      <c r="E416" s="187"/>
      <c r="F416" s="117"/>
      <c r="G416" s="117"/>
      <c r="H416" s="117"/>
      <c r="I416" s="118">
        <f>I419+I421+I423+I425+I427+I429+I435</f>
        <v>186832.94000000003</v>
      </c>
      <c r="J416" s="120"/>
      <c r="K416" s="120">
        <f>K419+K421+K423+K425+K427+K429+K435</f>
        <v>190663.04999999996</v>
      </c>
      <c r="L416" s="135"/>
    </row>
    <row r="417" spans="1:12" customFormat="1" ht="15.75" x14ac:dyDescent="0.25">
      <c r="A417" s="6" t="s">
        <v>122</v>
      </c>
      <c r="B417" s="157" t="s">
        <v>986</v>
      </c>
      <c r="C417" s="157"/>
      <c r="D417" s="157"/>
      <c r="E417" s="7" t="s">
        <v>933</v>
      </c>
      <c r="F417" s="8"/>
      <c r="G417" s="9"/>
      <c r="H417" s="12"/>
      <c r="I417" s="12"/>
      <c r="J417" s="36"/>
      <c r="K417" s="36"/>
      <c r="L417" s="72"/>
    </row>
    <row r="418" spans="1:12" customFormat="1" ht="15.75" x14ac:dyDescent="0.25">
      <c r="A418" s="15" t="s">
        <v>987</v>
      </c>
      <c r="B418" s="31" t="s">
        <v>988</v>
      </c>
      <c r="C418" s="16" t="s">
        <v>11</v>
      </c>
      <c r="D418" s="16" t="s">
        <v>989</v>
      </c>
      <c r="E418" s="17" t="s">
        <v>990</v>
      </c>
      <c r="F418" s="45" t="s">
        <v>822</v>
      </c>
      <c r="G418" s="27">
        <v>0.6</v>
      </c>
      <c r="H418" s="19">
        <f t="shared" ref="H418:H435" si="68">ROUND(I418/G418,2)</f>
        <v>34431.93</v>
      </c>
      <c r="I418" s="20">
        <v>20659.16</v>
      </c>
      <c r="J418" s="37">
        <f t="shared" ref="J418:J438" si="69">ROUND(H418*M$11*N$11,2)</f>
        <v>35137.78</v>
      </c>
      <c r="K418" s="38">
        <f t="shared" ref="K418:K438" si="70">ROUND(J418*G418,2)</f>
        <v>21082.67</v>
      </c>
      <c r="L418" s="72"/>
    </row>
    <row r="419" spans="1:12" s="57" customFormat="1" ht="31.5" x14ac:dyDescent="0.25">
      <c r="A419" s="47" t="s">
        <v>991</v>
      </c>
      <c r="B419" s="48" t="s">
        <v>988</v>
      </c>
      <c r="C419" s="49" t="s">
        <v>20</v>
      </c>
      <c r="D419" s="49" t="s">
        <v>992</v>
      </c>
      <c r="E419" s="50" t="s">
        <v>1196</v>
      </c>
      <c r="F419" s="51" t="s">
        <v>67</v>
      </c>
      <c r="G419" s="52">
        <v>6</v>
      </c>
      <c r="H419" s="53">
        <f t="shared" si="68"/>
        <v>9309.56</v>
      </c>
      <c r="I419" s="54">
        <v>55857.36</v>
      </c>
      <c r="J419" s="55">
        <f t="shared" si="69"/>
        <v>9500.41</v>
      </c>
      <c r="K419" s="56">
        <f t="shared" si="70"/>
        <v>57002.46</v>
      </c>
      <c r="L419" s="73"/>
    </row>
    <row r="420" spans="1:12" customFormat="1" ht="15.75" x14ac:dyDescent="0.25">
      <c r="A420" s="15" t="s">
        <v>993</v>
      </c>
      <c r="B420" s="31" t="s">
        <v>988</v>
      </c>
      <c r="C420" s="16" t="s">
        <v>24</v>
      </c>
      <c r="D420" s="16" t="s">
        <v>994</v>
      </c>
      <c r="E420" s="17" t="s">
        <v>995</v>
      </c>
      <c r="F420" s="45" t="s">
        <v>822</v>
      </c>
      <c r="G420" s="27">
        <v>0.3</v>
      </c>
      <c r="H420" s="19">
        <f t="shared" si="68"/>
        <v>21269.37</v>
      </c>
      <c r="I420" s="20">
        <v>6380.81</v>
      </c>
      <c r="J420" s="37">
        <f t="shared" si="69"/>
        <v>21705.39</v>
      </c>
      <c r="K420" s="38">
        <f t="shared" si="70"/>
        <v>6511.62</v>
      </c>
      <c r="L420" s="72"/>
    </row>
    <row r="421" spans="1:12" s="57" customFormat="1" ht="31.5" x14ac:dyDescent="0.25">
      <c r="A421" s="47" t="s">
        <v>996</v>
      </c>
      <c r="B421" s="48" t="s">
        <v>988</v>
      </c>
      <c r="C421" s="49" t="s">
        <v>29</v>
      </c>
      <c r="D421" s="49" t="s">
        <v>997</v>
      </c>
      <c r="E421" s="50" t="s">
        <v>1197</v>
      </c>
      <c r="F421" s="51" t="s">
        <v>67</v>
      </c>
      <c r="G421" s="52">
        <v>3</v>
      </c>
      <c r="H421" s="53">
        <f t="shared" si="68"/>
        <v>9942.9</v>
      </c>
      <c r="I421" s="54">
        <v>29828.7</v>
      </c>
      <c r="J421" s="55">
        <f t="shared" si="69"/>
        <v>10146.73</v>
      </c>
      <c r="K421" s="56">
        <f t="shared" si="70"/>
        <v>30440.19</v>
      </c>
      <c r="L421" s="73"/>
    </row>
    <row r="422" spans="1:12" customFormat="1" ht="15.75" x14ac:dyDescent="0.25">
      <c r="A422" s="15" t="s">
        <v>998</v>
      </c>
      <c r="B422" s="31" t="s">
        <v>988</v>
      </c>
      <c r="C422" s="16" t="s">
        <v>33</v>
      </c>
      <c r="D422" s="16" t="s">
        <v>999</v>
      </c>
      <c r="E422" s="17" t="s">
        <v>1000</v>
      </c>
      <c r="F422" s="45" t="s">
        <v>1001</v>
      </c>
      <c r="G422" s="26">
        <v>1</v>
      </c>
      <c r="H422" s="19">
        <f t="shared" si="68"/>
        <v>8912.41</v>
      </c>
      <c r="I422" s="20">
        <v>8912.41</v>
      </c>
      <c r="J422" s="37">
        <f t="shared" si="69"/>
        <v>9095.11</v>
      </c>
      <c r="K422" s="38">
        <f t="shared" si="70"/>
        <v>9095.11</v>
      </c>
      <c r="L422" s="72"/>
    </row>
    <row r="423" spans="1:12" s="57" customFormat="1" ht="31.5" x14ac:dyDescent="0.25">
      <c r="A423" s="47" t="s">
        <v>1002</v>
      </c>
      <c r="B423" s="48" t="s">
        <v>988</v>
      </c>
      <c r="C423" s="49" t="s">
        <v>37</v>
      </c>
      <c r="D423" s="49" t="s">
        <v>1003</v>
      </c>
      <c r="E423" s="50" t="s">
        <v>1198</v>
      </c>
      <c r="F423" s="51" t="s">
        <v>67</v>
      </c>
      <c r="G423" s="52">
        <v>1</v>
      </c>
      <c r="H423" s="53">
        <f t="shared" si="68"/>
        <v>19270.169999999998</v>
      </c>
      <c r="I423" s="54">
        <v>19270.169999999998</v>
      </c>
      <c r="J423" s="55">
        <f t="shared" si="69"/>
        <v>19665.21</v>
      </c>
      <c r="K423" s="56">
        <f t="shared" si="70"/>
        <v>19665.21</v>
      </c>
      <c r="L423" s="73"/>
    </row>
    <row r="424" spans="1:12" customFormat="1" ht="15.75" x14ac:dyDescent="0.25">
      <c r="A424" s="15" t="s">
        <v>1004</v>
      </c>
      <c r="B424" s="31" t="s">
        <v>988</v>
      </c>
      <c r="C424" s="16" t="s">
        <v>41</v>
      </c>
      <c r="D424" s="16" t="s">
        <v>1005</v>
      </c>
      <c r="E424" s="17" t="s">
        <v>1006</v>
      </c>
      <c r="F424" s="45" t="s">
        <v>67</v>
      </c>
      <c r="G424" s="26">
        <v>1</v>
      </c>
      <c r="H424" s="19">
        <f t="shared" si="68"/>
        <v>1313.92</v>
      </c>
      <c r="I424" s="20">
        <v>1313.92</v>
      </c>
      <c r="J424" s="37">
        <f t="shared" si="69"/>
        <v>1340.86</v>
      </c>
      <c r="K424" s="38">
        <f t="shared" si="70"/>
        <v>1340.86</v>
      </c>
      <c r="L424" s="72"/>
    </row>
    <row r="425" spans="1:12" s="57" customFormat="1" ht="31.5" x14ac:dyDescent="0.25">
      <c r="A425" s="47" t="s">
        <v>1007</v>
      </c>
      <c r="B425" s="48" t="s">
        <v>988</v>
      </c>
      <c r="C425" s="49" t="s">
        <v>45</v>
      </c>
      <c r="D425" s="49" t="s">
        <v>1008</v>
      </c>
      <c r="E425" s="50" t="s">
        <v>1199</v>
      </c>
      <c r="F425" s="51" t="s">
        <v>67</v>
      </c>
      <c r="G425" s="52">
        <v>1</v>
      </c>
      <c r="H425" s="53">
        <f t="shared" si="68"/>
        <v>35128.21</v>
      </c>
      <c r="I425" s="54">
        <v>35128.21</v>
      </c>
      <c r="J425" s="55">
        <f t="shared" si="69"/>
        <v>35848.339999999997</v>
      </c>
      <c r="K425" s="56">
        <f t="shared" si="70"/>
        <v>35848.339999999997</v>
      </c>
      <c r="L425" s="73"/>
    </row>
    <row r="426" spans="1:12" customFormat="1" ht="31.5" x14ac:dyDescent="0.25">
      <c r="A426" s="15" t="s">
        <v>1009</v>
      </c>
      <c r="B426" s="31" t="s">
        <v>988</v>
      </c>
      <c r="C426" s="16" t="s">
        <v>49</v>
      </c>
      <c r="D426" s="16" t="s">
        <v>700</v>
      </c>
      <c r="E426" s="17" t="s">
        <v>701</v>
      </c>
      <c r="F426" s="45" t="s">
        <v>67</v>
      </c>
      <c r="G426" s="26">
        <v>1</v>
      </c>
      <c r="H426" s="19">
        <f t="shared" si="68"/>
        <v>1050.3399999999999</v>
      </c>
      <c r="I426" s="20">
        <v>1050.3399999999999</v>
      </c>
      <c r="J426" s="37">
        <f t="shared" si="69"/>
        <v>1071.8699999999999</v>
      </c>
      <c r="K426" s="38">
        <f t="shared" si="70"/>
        <v>1071.8699999999999</v>
      </c>
      <c r="L426" s="72"/>
    </row>
    <row r="427" spans="1:12" s="57" customFormat="1" ht="31.5" x14ac:dyDescent="0.25">
      <c r="A427" s="47" t="s">
        <v>1010</v>
      </c>
      <c r="B427" s="48" t="s">
        <v>988</v>
      </c>
      <c r="C427" s="49" t="s">
        <v>54</v>
      </c>
      <c r="D427" s="49" t="s">
        <v>1011</v>
      </c>
      <c r="E427" s="50" t="s">
        <v>1200</v>
      </c>
      <c r="F427" s="51" t="s">
        <v>67</v>
      </c>
      <c r="G427" s="52">
        <v>1</v>
      </c>
      <c r="H427" s="53">
        <f t="shared" si="68"/>
        <v>12810.23</v>
      </c>
      <c r="I427" s="54">
        <v>12810.23</v>
      </c>
      <c r="J427" s="55">
        <f t="shared" si="69"/>
        <v>13072.84</v>
      </c>
      <c r="K427" s="56">
        <f t="shared" si="70"/>
        <v>13072.84</v>
      </c>
      <c r="L427" s="73"/>
    </row>
    <row r="428" spans="1:12" customFormat="1" ht="15.75" x14ac:dyDescent="0.25">
      <c r="A428" s="15" t="s">
        <v>1012</v>
      </c>
      <c r="B428" s="31" t="s">
        <v>988</v>
      </c>
      <c r="C428" s="16" t="s">
        <v>60</v>
      </c>
      <c r="D428" s="16" t="s">
        <v>1005</v>
      </c>
      <c r="E428" s="17" t="s">
        <v>1006</v>
      </c>
      <c r="F428" s="45" t="s">
        <v>67</v>
      </c>
      <c r="G428" s="26">
        <v>1</v>
      </c>
      <c r="H428" s="19">
        <f t="shared" si="68"/>
        <v>1313.92</v>
      </c>
      <c r="I428" s="20">
        <v>1313.92</v>
      </c>
      <c r="J428" s="37">
        <f t="shared" si="69"/>
        <v>1340.86</v>
      </c>
      <c r="K428" s="38">
        <f t="shared" si="70"/>
        <v>1340.86</v>
      </c>
      <c r="L428" s="72"/>
    </row>
    <row r="429" spans="1:12" s="57" customFormat="1" ht="31.5" x14ac:dyDescent="0.25">
      <c r="A429" s="47" t="s">
        <v>1013</v>
      </c>
      <c r="B429" s="48" t="s">
        <v>988</v>
      </c>
      <c r="C429" s="49" t="s">
        <v>64</v>
      </c>
      <c r="D429" s="49" t="s">
        <v>1014</v>
      </c>
      <c r="E429" s="50" t="s">
        <v>1201</v>
      </c>
      <c r="F429" s="51" t="s">
        <v>67</v>
      </c>
      <c r="G429" s="52">
        <v>1</v>
      </c>
      <c r="H429" s="53">
        <f t="shared" si="68"/>
        <v>8771.51</v>
      </c>
      <c r="I429" s="54">
        <v>8771.51</v>
      </c>
      <c r="J429" s="55">
        <f t="shared" si="69"/>
        <v>8951.33</v>
      </c>
      <c r="K429" s="56">
        <f t="shared" si="70"/>
        <v>8951.33</v>
      </c>
      <c r="L429" s="73"/>
    </row>
    <row r="430" spans="1:12" customFormat="1" ht="15.75" x14ac:dyDescent="0.25">
      <c r="A430" s="15" t="s">
        <v>1015</v>
      </c>
      <c r="B430" s="31" t="s">
        <v>988</v>
      </c>
      <c r="C430" s="16" t="s">
        <v>69</v>
      </c>
      <c r="D430" s="16" t="s">
        <v>731</v>
      </c>
      <c r="E430" s="17" t="s">
        <v>732</v>
      </c>
      <c r="F430" s="45" t="s">
        <v>67</v>
      </c>
      <c r="G430" s="26">
        <v>9</v>
      </c>
      <c r="H430" s="19">
        <f t="shared" si="68"/>
        <v>567.95000000000005</v>
      </c>
      <c r="I430" s="20">
        <v>5111.55</v>
      </c>
      <c r="J430" s="37">
        <f t="shared" si="69"/>
        <v>579.59</v>
      </c>
      <c r="K430" s="38">
        <f t="shared" si="70"/>
        <v>5216.3100000000004</v>
      </c>
      <c r="L430" s="72"/>
    </row>
    <row r="431" spans="1:12" customFormat="1" ht="47.25" x14ac:dyDescent="0.25">
      <c r="A431" s="15" t="s">
        <v>1016</v>
      </c>
      <c r="B431" s="31" t="s">
        <v>988</v>
      </c>
      <c r="C431" s="16" t="s">
        <v>74</v>
      </c>
      <c r="D431" s="16" t="s">
        <v>1017</v>
      </c>
      <c r="E431" s="17" t="s">
        <v>1018</v>
      </c>
      <c r="F431" s="45" t="s">
        <v>822</v>
      </c>
      <c r="G431" s="27">
        <v>0.9</v>
      </c>
      <c r="H431" s="19">
        <f t="shared" si="68"/>
        <v>589.66</v>
      </c>
      <c r="I431" s="20">
        <v>530.69000000000005</v>
      </c>
      <c r="J431" s="37">
        <f t="shared" si="69"/>
        <v>601.75</v>
      </c>
      <c r="K431" s="38">
        <f t="shared" si="70"/>
        <v>541.58000000000004</v>
      </c>
      <c r="L431" s="72"/>
    </row>
    <row r="432" spans="1:12" customFormat="1" ht="31.5" x14ac:dyDescent="0.25">
      <c r="A432" s="15" t="s">
        <v>1019</v>
      </c>
      <c r="B432" s="31" t="s">
        <v>988</v>
      </c>
      <c r="C432" s="16" t="s">
        <v>77</v>
      </c>
      <c r="D432" s="16" t="s">
        <v>1020</v>
      </c>
      <c r="E432" s="17" t="s">
        <v>1021</v>
      </c>
      <c r="F432" s="45" t="s">
        <v>333</v>
      </c>
      <c r="G432" s="18">
        <v>0.18</v>
      </c>
      <c r="H432" s="19">
        <f t="shared" si="68"/>
        <v>10983.39</v>
      </c>
      <c r="I432" s="20">
        <v>1977.01</v>
      </c>
      <c r="J432" s="37">
        <f t="shared" si="69"/>
        <v>11208.55</v>
      </c>
      <c r="K432" s="38">
        <f t="shared" si="70"/>
        <v>2017.54</v>
      </c>
      <c r="L432" s="72"/>
    </row>
    <row r="433" spans="1:12" customFormat="1" ht="15.75" x14ac:dyDescent="0.25">
      <c r="A433" s="15" t="s">
        <v>1022</v>
      </c>
      <c r="B433" s="31" t="s">
        <v>988</v>
      </c>
      <c r="C433" s="16" t="s">
        <v>78</v>
      </c>
      <c r="D433" s="16" t="s">
        <v>1023</v>
      </c>
      <c r="E433" s="17" t="s">
        <v>1024</v>
      </c>
      <c r="F433" s="45" t="s">
        <v>67</v>
      </c>
      <c r="G433" s="26">
        <v>18</v>
      </c>
      <c r="H433" s="19">
        <f t="shared" si="68"/>
        <v>5</v>
      </c>
      <c r="I433" s="20">
        <v>90</v>
      </c>
      <c r="J433" s="37">
        <f t="shared" si="69"/>
        <v>5.0999999999999996</v>
      </c>
      <c r="K433" s="38">
        <f t="shared" si="70"/>
        <v>91.8</v>
      </c>
      <c r="L433" s="72"/>
    </row>
    <row r="434" spans="1:12" customFormat="1" ht="31.5" x14ac:dyDescent="0.25">
      <c r="A434" s="15" t="s">
        <v>1025</v>
      </c>
      <c r="B434" s="31" t="s">
        <v>988</v>
      </c>
      <c r="C434" s="16" t="s">
        <v>79</v>
      </c>
      <c r="D434" s="16" t="s">
        <v>700</v>
      </c>
      <c r="E434" s="17" t="s">
        <v>701</v>
      </c>
      <c r="F434" s="45" t="s">
        <v>67</v>
      </c>
      <c r="G434" s="26">
        <v>2</v>
      </c>
      <c r="H434" s="19">
        <f t="shared" si="68"/>
        <v>1050.3499999999999</v>
      </c>
      <c r="I434" s="20">
        <v>2100.69</v>
      </c>
      <c r="J434" s="37">
        <f t="shared" si="69"/>
        <v>1071.8800000000001</v>
      </c>
      <c r="K434" s="38">
        <f t="shared" si="70"/>
        <v>2143.7600000000002</v>
      </c>
      <c r="L434" s="72"/>
    </row>
    <row r="435" spans="1:12" s="57" customFormat="1" ht="31.5" x14ac:dyDescent="0.25">
      <c r="A435" s="47" t="s">
        <v>1026</v>
      </c>
      <c r="B435" s="48" t="s">
        <v>988</v>
      </c>
      <c r="C435" s="49" t="s">
        <v>80</v>
      </c>
      <c r="D435" s="49" t="s">
        <v>1027</v>
      </c>
      <c r="E435" s="50" t="s">
        <v>1202</v>
      </c>
      <c r="F435" s="51" t="s">
        <v>67</v>
      </c>
      <c r="G435" s="52">
        <v>2</v>
      </c>
      <c r="H435" s="53">
        <f t="shared" si="68"/>
        <v>12583.38</v>
      </c>
      <c r="I435" s="54">
        <v>25166.76</v>
      </c>
      <c r="J435" s="55">
        <f t="shared" si="69"/>
        <v>12841.34</v>
      </c>
      <c r="K435" s="56">
        <f t="shared" si="70"/>
        <v>25682.68</v>
      </c>
      <c r="L435" s="73"/>
    </row>
    <row r="436" spans="1:12" customFormat="1" ht="15.75" x14ac:dyDescent="0.25">
      <c r="A436" s="6" t="s">
        <v>126</v>
      </c>
      <c r="B436" s="157" t="s">
        <v>1028</v>
      </c>
      <c r="C436" s="157"/>
      <c r="D436" s="157"/>
      <c r="E436" s="7" t="s">
        <v>636</v>
      </c>
      <c r="F436" s="8"/>
      <c r="G436" s="9"/>
      <c r="H436" s="12"/>
      <c r="I436" s="12"/>
      <c r="J436" s="36"/>
      <c r="K436" s="36"/>
      <c r="L436" s="72"/>
    </row>
    <row r="437" spans="1:12" customFormat="1" ht="15.75" x14ac:dyDescent="0.25">
      <c r="A437" s="15" t="s">
        <v>1029</v>
      </c>
      <c r="B437" s="31" t="s">
        <v>988</v>
      </c>
      <c r="C437" s="16" t="s">
        <v>85</v>
      </c>
      <c r="D437" s="16" t="s">
        <v>914</v>
      </c>
      <c r="E437" s="17" t="s">
        <v>915</v>
      </c>
      <c r="F437" s="45" t="s">
        <v>57</v>
      </c>
      <c r="G437" s="27">
        <v>3.5</v>
      </c>
      <c r="H437" s="19">
        <f t="shared" ref="H437:H438" si="71">ROUND(I437/G437,2)</f>
        <v>46168.76</v>
      </c>
      <c r="I437" s="20">
        <v>161590.65</v>
      </c>
      <c r="J437" s="37">
        <f t="shared" si="69"/>
        <v>47115.22</v>
      </c>
      <c r="K437" s="38">
        <f t="shared" si="70"/>
        <v>164903.26999999999</v>
      </c>
      <c r="L437" s="72"/>
    </row>
    <row r="438" spans="1:12" customFormat="1" ht="15.75" x14ac:dyDescent="0.25">
      <c r="A438" s="15" t="s">
        <v>1030</v>
      </c>
      <c r="B438" s="31" t="s">
        <v>988</v>
      </c>
      <c r="C438" s="16" t="s">
        <v>90</v>
      </c>
      <c r="D438" s="16" t="s">
        <v>799</v>
      </c>
      <c r="E438" s="17" t="s">
        <v>800</v>
      </c>
      <c r="F438" s="45" t="s">
        <v>661</v>
      </c>
      <c r="G438" s="22">
        <v>0.35699999999999998</v>
      </c>
      <c r="H438" s="19">
        <f t="shared" si="71"/>
        <v>35340.199999999997</v>
      </c>
      <c r="I438" s="20">
        <v>12616.45</v>
      </c>
      <c r="J438" s="37">
        <f t="shared" si="69"/>
        <v>36064.67</v>
      </c>
      <c r="K438" s="38">
        <f t="shared" si="70"/>
        <v>12875.09</v>
      </c>
      <c r="L438" s="72"/>
    </row>
    <row r="439" spans="1:12" s="112" customFormat="1" ht="18.75" x14ac:dyDescent="0.3">
      <c r="A439" s="182" t="s">
        <v>1195</v>
      </c>
      <c r="B439" s="183"/>
      <c r="C439" s="183"/>
      <c r="D439" s="183"/>
      <c r="E439" s="184"/>
      <c r="F439" s="125"/>
      <c r="G439" s="125"/>
      <c r="H439" s="125"/>
      <c r="I439" s="113">
        <f>SUM(I442:I479)</f>
        <v>282400.05999999994</v>
      </c>
      <c r="J439" s="114"/>
      <c r="K439" s="115">
        <f>SUM(K442:K479)</f>
        <v>288187.52000000002</v>
      </c>
      <c r="L439" s="110"/>
    </row>
    <row r="440" spans="1:12" s="112" customFormat="1" ht="18.75" x14ac:dyDescent="0.3">
      <c r="A440" s="185" t="s">
        <v>1126</v>
      </c>
      <c r="B440" s="186"/>
      <c r="C440" s="186"/>
      <c r="D440" s="186"/>
      <c r="E440" s="187"/>
      <c r="F440" s="117"/>
      <c r="G440" s="117"/>
      <c r="H440" s="117"/>
      <c r="I440" s="118">
        <f>I444+I443+I446+I449+I451+I453+I456+I458+I460</f>
        <v>175637.27</v>
      </c>
      <c r="J440" s="119"/>
      <c r="K440" s="120">
        <f>K444+K443+K446+K449+K451+K453+K456+K458+K460</f>
        <v>179237.94</v>
      </c>
      <c r="L440" s="135"/>
    </row>
    <row r="441" spans="1:12" customFormat="1" ht="15.75" x14ac:dyDescent="0.25">
      <c r="A441" s="6" t="s">
        <v>130</v>
      </c>
      <c r="B441" s="157" t="s">
        <v>1031</v>
      </c>
      <c r="C441" s="157"/>
      <c r="D441" s="157"/>
      <c r="E441" s="7" t="s">
        <v>1032</v>
      </c>
      <c r="F441" s="8"/>
      <c r="G441" s="9"/>
      <c r="H441" s="12"/>
      <c r="I441" s="12"/>
      <c r="J441" s="36"/>
      <c r="K441" s="36"/>
      <c r="L441" s="72"/>
    </row>
    <row r="442" spans="1:12" customFormat="1" ht="31.5" x14ac:dyDescent="0.25">
      <c r="A442" s="15" t="s">
        <v>1033</v>
      </c>
      <c r="B442" s="31" t="s">
        <v>1034</v>
      </c>
      <c r="C442" s="16" t="s">
        <v>11</v>
      </c>
      <c r="D442" s="16" t="s">
        <v>700</v>
      </c>
      <c r="E442" s="17" t="s">
        <v>701</v>
      </c>
      <c r="F442" s="45" t="s">
        <v>67</v>
      </c>
      <c r="G442" s="26">
        <v>2</v>
      </c>
      <c r="H442" s="19">
        <f t="shared" ref="H442:H446" si="72">ROUND(I442/G442,2)</f>
        <v>1258.68</v>
      </c>
      <c r="I442" s="20">
        <v>2517.35</v>
      </c>
      <c r="J442" s="37">
        <f t="shared" ref="J442:J446" si="73">ROUND(H442*M$11*N$11,2)</f>
        <v>1284.48</v>
      </c>
      <c r="K442" s="38">
        <f t="shared" ref="K442:K446" si="74">ROUND(J442*G442,2)</f>
        <v>2568.96</v>
      </c>
      <c r="L442" s="72"/>
    </row>
    <row r="443" spans="1:12" s="57" customFormat="1" ht="31.5" x14ac:dyDescent="0.25">
      <c r="A443" s="47" t="s">
        <v>1035</v>
      </c>
      <c r="B443" s="48" t="s">
        <v>1034</v>
      </c>
      <c r="C443" s="49" t="s">
        <v>20</v>
      </c>
      <c r="D443" s="49" t="s">
        <v>1036</v>
      </c>
      <c r="E443" s="50" t="s">
        <v>1203</v>
      </c>
      <c r="F443" s="51" t="s">
        <v>67</v>
      </c>
      <c r="G443" s="52">
        <v>1</v>
      </c>
      <c r="H443" s="53">
        <f t="shared" si="72"/>
        <v>4352.04</v>
      </c>
      <c r="I443" s="54">
        <v>4352.04</v>
      </c>
      <c r="J443" s="55">
        <f t="shared" si="73"/>
        <v>4441.26</v>
      </c>
      <c r="K443" s="56">
        <f t="shared" si="74"/>
        <v>4441.26</v>
      </c>
      <c r="L443" s="73"/>
    </row>
    <row r="444" spans="1:12" s="57" customFormat="1" ht="31.5" x14ac:dyDescent="0.25">
      <c r="A444" s="47" t="s">
        <v>1037</v>
      </c>
      <c r="B444" s="48" t="s">
        <v>1034</v>
      </c>
      <c r="C444" s="49" t="s">
        <v>24</v>
      </c>
      <c r="D444" s="49" t="s">
        <v>1038</v>
      </c>
      <c r="E444" s="50" t="s">
        <v>1204</v>
      </c>
      <c r="F444" s="51" t="s">
        <v>67</v>
      </c>
      <c r="G444" s="52">
        <v>1</v>
      </c>
      <c r="H444" s="53">
        <f t="shared" si="72"/>
        <v>21101.040000000001</v>
      </c>
      <c r="I444" s="54">
        <v>21101.040000000001</v>
      </c>
      <c r="J444" s="55">
        <f t="shared" si="73"/>
        <v>21533.61</v>
      </c>
      <c r="K444" s="56">
        <f t="shared" si="74"/>
        <v>21533.61</v>
      </c>
      <c r="L444" s="73"/>
    </row>
    <row r="445" spans="1:12" customFormat="1" ht="31.5" x14ac:dyDescent="0.25">
      <c r="A445" s="15" t="s">
        <v>1039</v>
      </c>
      <c r="B445" s="31" t="s">
        <v>1034</v>
      </c>
      <c r="C445" s="16" t="s">
        <v>29</v>
      </c>
      <c r="D445" s="16" t="s">
        <v>700</v>
      </c>
      <c r="E445" s="17" t="s">
        <v>701</v>
      </c>
      <c r="F445" s="45" t="s">
        <v>67</v>
      </c>
      <c r="G445" s="26">
        <v>1</v>
      </c>
      <c r="H445" s="19">
        <f t="shared" si="72"/>
        <v>1258.68</v>
      </c>
      <c r="I445" s="20">
        <v>1258.68</v>
      </c>
      <c r="J445" s="37">
        <f>ROUND(H445*M$11*N$11,2)-2.3</f>
        <v>1282.18</v>
      </c>
      <c r="K445" s="38">
        <f t="shared" si="74"/>
        <v>1282.18</v>
      </c>
      <c r="L445" s="72"/>
    </row>
    <row r="446" spans="1:12" s="57" customFormat="1" ht="31.5" x14ac:dyDescent="0.25">
      <c r="A446" s="47" t="s">
        <v>1040</v>
      </c>
      <c r="B446" s="48" t="s">
        <v>1034</v>
      </c>
      <c r="C446" s="49" t="s">
        <v>33</v>
      </c>
      <c r="D446" s="49" t="s">
        <v>1041</v>
      </c>
      <c r="E446" s="50" t="s">
        <v>1205</v>
      </c>
      <c r="F446" s="51" t="s">
        <v>67</v>
      </c>
      <c r="G446" s="52">
        <v>1</v>
      </c>
      <c r="H446" s="53">
        <f t="shared" si="72"/>
        <v>67036.570000000007</v>
      </c>
      <c r="I446" s="54">
        <v>67036.570000000007</v>
      </c>
      <c r="J446" s="55">
        <f t="shared" si="73"/>
        <v>68410.820000000007</v>
      </c>
      <c r="K446" s="56">
        <f t="shared" si="74"/>
        <v>68410.820000000007</v>
      </c>
      <c r="L446" s="73"/>
    </row>
    <row r="447" spans="1:12" customFormat="1" ht="15.75" x14ac:dyDescent="0.25">
      <c r="A447" s="6" t="s">
        <v>134</v>
      </c>
      <c r="B447" s="157" t="s">
        <v>1042</v>
      </c>
      <c r="C447" s="157"/>
      <c r="D447" s="157"/>
      <c r="E447" s="7" t="s">
        <v>1043</v>
      </c>
      <c r="F447" s="8"/>
      <c r="G447" s="9"/>
      <c r="H447" s="12"/>
      <c r="I447" s="12"/>
      <c r="J447" s="36"/>
      <c r="K447" s="36"/>
      <c r="L447" s="72"/>
    </row>
    <row r="448" spans="1:12" customFormat="1" ht="31.5" x14ac:dyDescent="0.25">
      <c r="A448" s="15" t="s">
        <v>1044</v>
      </c>
      <c r="B448" s="31" t="s">
        <v>1034</v>
      </c>
      <c r="C448" s="16" t="s">
        <v>37</v>
      </c>
      <c r="D448" s="16" t="s">
        <v>1045</v>
      </c>
      <c r="E448" s="17" t="s">
        <v>1046</v>
      </c>
      <c r="F448" s="45" t="s">
        <v>67</v>
      </c>
      <c r="G448" s="26">
        <v>1</v>
      </c>
      <c r="H448" s="19">
        <f t="shared" ref="H448:H453" si="75">ROUND(I448/G448,2)</f>
        <v>11913.62</v>
      </c>
      <c r="I448" s="20">
        <v>11913.62</v>
      </c>
      <c r="J448" s="37">
        <f t="shared" ref="J448:J453" si="76">ROUND(H448*M$11*N$11,2)</f>
        <v>12157.85</v>
      </c>
      <c r="K448" s="38">
        <f t="shared" ref="K448:K453" si="77">ROUND(J448*G448,2)</f>
        <v>12157.85</v>
      </c>
      <c r="L448" s="72"/>
    </row>
    <row r="449" spans="1:12" s="57" customFormat="1" ht="31.5" x14ac:dyDescent="0.25">
      <c r="A449" s="47" t="s">
        <v>1047</v>
      </c>
      <c r="B449" s="48" t="s">
        <v>1034</v>
      </c>
      <c r="C449" s="49" t="s">
        <v>41</v>
      </c>
      <c r="D449" s="49" t="s">
        <v>1048</v>
      </c>
      <c r="E449" s="50" t="s">
        <v>1206</v>
      </c>
      <c r="F449" s="51" t="s">
        <v>67</v>
      </c>
      <c r="G449" s="52">
        <v>1</v>
      </c>
      <c r="H449" s="53">
        <f t="shared" si="75"/>
        <v>15786.36</v>
      </c>
      <c r="I449" s="54">
        <v>15786.36</v>
      </c>
      <c r="J449" s="55">
        <f t="shared" si="76"/>
        <v>16109.98</v>
      </c>
      <c r="K449" s="56">
        <f t="shared" si="77"/>
        <v>16109.98</v>
      </c>
      <c r="L449" s="73"/>
    </row>
    <row r="450" spans="1:12" customFormat="1" ht="15.75" x14ac:dyDescent="0.25">
      <c r="A450" s="15" t="s">
        <v>1049</v>
      </c>
      <c r="B450" s="31" t="s">
        <v>1034</v>
      </c>
      <c r="C450" s="16" t="s">
        <v>45</v>
      </c>
      <c r="D450" s="16" t="s">
        <v>1050</v>
      </c>
      <c r="E450" s="17" t="s">
        <v>1051</v>
      </c>
      <c r="F450" s="45" t="s">
        <v>67</v>
      </c>
      <c r="G450" s="26">
        <v>1</v>
      </c>
      <c r="H450" s="19">
        <f t="shared" si="75"/>
        <v>1746.09</v>
      </c>
      <c r="I450" s="20">
        <v>1746.09</v>
      </c>
      <c r="J450" s="37">
        <f t="shared" si="76"/>
        <v>1781.88</v>
      </c>
      <c r="K450" s="38">
        <f t="shared" si="77"/>
        <v>1781.88</v>
      </c>
      <c r="L450" s="72"/>
    </row>
    <row r="451" spans="1:12" s="57" customFormat="1" ht="47.25" x14ac:dyDescent="0.25">
      <c r="A451" s="47" t="s">
        <v>1052</v>
      </c>
      <c r="B451" s="48" t="s">
        <v>1034</v>
      </c>
      <c r="C451" s="49" t="s">
        <v>49</v>
      </c>
      <c r="D451" s="49" t="s">
        <v>1053</v>
      </c>
      <c r="E451" s="50" t="s">
        <v>1207</v>
      </c>
      <c r="F451" s="51" t="s">
        <v>67</v>
      </c>
      <c r="G451" s="52">
        <v>1</v>
      </c>
      <c r="H451" s="53">
        <f t="shared" si="75"/>
        <v>1145.25</v>
      </c>
      <c r="I451" s="54">
        <v>1145.25</v>
      </c>
      <c r="J451" s="55">
        <f t="shared" si="76"/>
        <v>1168.73</v>
      </c>
      <c r="K451" s="56">
        <f t="shared" si="77"/>
        <v>1168.73</v>
      </c>
      <c r="L451" s="73"/>
    </row>
    <row r="452" spans="1:12" customFormat="1" ht="31.5" x14ac:dyDescent="0.25">
      <c r="A452" s="15" t="s">
        <v>1054</v>
      </c>
      <c r="B452" s="31" t="s">
        <v>1034</v>
      </c>
      <c r="C452" s="16" t="s">
        <v>54</v>
      </c>
      <c r="D452" s="16" t="s">
        <v>1055</v>
      </c>
      <c r="E452" s="17" t="s">
        <v>1056</v>
      </c>
      <c r="F452" s="45" t="s">
        <v>333</v>
      </c>
      <c r="G452" s="18">
        <v>0.01</v>
      </c>
      <c r="H452" s="19">
        <f t="shared" si="75"/>
        <v>81489</v>
      </c>
      <c r="I452" s="20">
        <v>814.89</v>
      </c>
      <c r="J452" s="37">
        <f t="shared" si="76"/>
        <v>83159.520000000004</v>
      </c>
      <c r="K452" s="38">
        <f t="shared" si="77"/>
        <v>831.6</v>
      </c>
      <c r="L452" s="72"/>
    </row>
    <row r="453" spans="1:12" s="57" customFormat="1" ht="47.25" x14ac:dyDescent="0.25">
      <c r="A453" s="47" t="s">
        <v>1057</v>
      </c>
      <c r="B453" s="48" t="s">
        <v>1034</v>
      </c>
      <c r="C453" s="49" t="s">
        <v>60</v>
      </c>
      <c r="D453" s="49" t="s">
        <v>1058</v>
      </c>
      <c r="E453" s="50" t="s">
        <v>1208</v>
      </c>
      <c r="F453" s="51" t="s">
        <v>67</v>
      </c>
      <c r="G453" s="52">
        <v>1</v>
      </c>
      <c r="H453" s="53">
        <f t="shared" si="75"/>
        <v>2591.56</v>
      </c>
      <c r="I453" s="54">
        <v>2591.56</v>
      </c>
      <c r="J453" s="55">
        <f t="shared" si="76"/>
        <v>2644.69</v>
      </c>
      <c r="K453" s="56">
        <f t="shared" si="77"/>
        <v>2644.69</v>
      </c>
      <c r="L453" s="73"/>
    </row>
    <row r="454" spans="1:12" customFormat="1" ht="15.75" x14ac:dyDescent="0.25">
      <c r="A454" s="6" t="s">
        <v>138</v>
      </c>
      <c r="B454" s="157" t="s">
        <v>1059</v>
      </c>
      <c r="C454" s="157"/>
      <c r="D454" s="157"/>
      <c r="E454" s="7" t="s">
        <v>1060</v>
      </c>
      <c r="F454" s="8"/>
      <c r="G454" s="9"/>
      <c r="H454" s="12"/>
      <c r="I454" s="12"/>
      <c r="J454" s="36"/>
      <c r="K454" s="36"/>
      <c r="L454" s="72"/>
    </row>
    <row r="455" spans="1:12" customFormat="1" ht="15.75" x14ac:dyDescent="0.25">
      <c r="A455" s="15" t="s">
        <v>1061</v>
      </c>
      <c r="B455" s="31" t="s">
        <v>1034</v>
      </c>
      <c r="C455" s="16" t="s">
        <v>64</v>
      </c>
      <c r="D455" s="16" t="s">
        <v>1062</v>
      </c>
      <c r="E455" s="17" t="s">
        <v>1063</v>
      </c>
      <c r="F455" s="45" t="s">
        <v>67</v>
      </c>
      <c r="G455" s="26">
        <v>2</v>
      </c>
      <c r="H455" s="19">
        <f t="shared" ref="H455:H468" si="78">ROUND(I455/G455,2)</f>
        <v>83</v>
      </c>
      <c r="I455" s="20">
        <v>165.99</v>
      </c>
      <c r="J455" s="37">
        <f t="shared" ref="J455:J468" si="79">ROUND(H455*M$11*N$11,2)</f>
        <v>84.7</v>
      </c>
      <c r="K455" s="38">
        <f t="shared" ref="K455:K468" si="80">ROUND(J455*G455,2)</f>
        <v>169.4</v>
      </c>
      <c r="L455" s="72"/>
    </row>
    <row r="456" spans="1:12" s="57" customFormat="1" ht="31.5" x14ac:dyDescent="0.25">
      <c r="A456" s="47" t="s">
        <v>1064</v>
      </c>
      <c r="B456" s="48" t="s">
        <v>1034</v>
      </c>
      <c r="C456" s="49" t="s">
        <v>69</v>
      </c>
      <c r="D456" s="49" t="s">
        <v>1065</v>
      </c>
      <c r="E456" s="50" t="s">
        <v>1209</v>
      </c>
      <c r="F456" s="51" t="s">
        <v>67</v>
      </c>
      <c r="G456" s="52">
        <v>2</v>
      </c>
      <c r="H456" s="53">
        <f t="shared" si="78"/>
        <v>2081.35</v>
      </c>
      <c r="I456" s="54">
        <v>4162.7</v>
      </c>
      <c r="J456" s="55">
        <f t="shared" si="79"/>
        <v>2124.02</v>
      </c>
      <c r="K456" s="56">
        <f t="shared" si="80"/>
        <v>4248.04</v>
      </c>
      <c r="L456" s="73"/>
    </row>
    <row r="457" spans="1:12" customFormat="1" ht="15.75" x14ac:dyDescent="0.25">
      <c r="A457" s="15" t="s">
        <v>1066</v>
      </c>
      <c r="B457" s="31" t="s">
        <v>1034</v>
      </c>
      <c r="C457" s="16" t="s">
        <v>74</v>
      </c>
      <c r="D457" s="16" t="s">
        <v>711</v>
      </c>
      <c r="E457" s="17" t="s">
        <v>712</v>
      </c>
      <c r="F457" s="45" t="s">
        <v>67</v>
      </c>
      <c r="G457" s="26">
        <v>1</v>
      </c>
      <c r="H457" s="19">
        <f t="shared" si="78"/>
        <v>1752.99</v>
      </c>
      <c r="I457" s="20">
        <v>1752.99</v>
      </c>
      <c r="J457" s="37">
        <f t="shared" si="79"/>
        <v>1788.93</v>
      </c>
      <c r="K457" s="38">
        <f t="shared" si="80"/>
        <v>1788.93</v>
      </c>
      <c r="L457" s="72"/>
    </row>
    <row r="458" spans="1:12" s="57" customFormat="1" ht="15.75" x14ac:dyDescent="0.25">
      <c r="A458" s="47" t="s">
        <v>1067</v>
      </c>
      <c r="B458" s="48" t="s">
        <v>1034</v>
      </c>
      <c r="C458" s="49" t="s">
        <v>77</v>
      </c>
      <c r="D458" s="49" t="s">
        <v>1068</v>
      </c>
      <c r="E458" s="50" t="s">
        <v>1210</v>
      </c>
      <c r="F458" s="51" t="s">
        <v>67</v>
      </c>
      <c r="G458" s="52">
        <v>1</v>
      </c>
      <c r="H458" s="53">
        <f t="shared" si="78"/>
        <v>29035.97</v>
      </c>
      <c r="I458" s="54">
        <v>29035.97</v>
      </c>
      <c r="J458" s="55">
        <f>ROUND(H458*M$11*N$11,2)+0.12</f>
        <v>29631.329999999998</v>
      </c>
      <c r="K458" s="56">
        <f t="shared" si="80"/>
        <v>29631.33</v>
      </c>
      <c r="L458" s="73"/>
    </row>
    <row r="459" spans="1:12" customFormat="1" ht="15.75" x14ac:dyDescent="0.25">
      <c r="A459" s="15" t="s">
        <v>1069</v>
      </c>
      <c r="B459" s="31" t="s">
        <v>1034</v>
      </c>
      <c r="C459" s="16" t="s">
        <v>78</v>
      </c>
      <c r="D459" s="16" t="s">
        <v>1070</v>
      </c>
      <c r="E459" s="17" t="s">
        <v>1071</v>
      </c>
      <c r="F459" s="45" t="s">
        <v>67</v>
      </c>
      <c r="G459" s="26">
        <v>7</v>
      </c>
      <c r="H459" s="19">
        <f t="shared" si="78"/>
        <v>1050.76</v>
      </c>
      <c r="I459" s="20">
        <v>7355.29</v>
      </c>
      <c r="J459" s="37">
        <f t="shared" si="79"/>
        <v>1072.3</v>
      </c>
      <c r="K459" s="38">
        <f t="shared" si="80"/>
        <v>7506.1</v>
      </c>
      <c r="L459" s="72"/>
    </row>
    <row r="460" spans="1:12" s="57" customFormat="1" ht="15.75" x14ac:dyDescent="0.25">
      <c r="A460" s="47" t="s">
        <v>1072</v>
      </c>
      <c r="B460" s="48" t="s">
        <v>1034</v>
      </c>
      <c r="C460" s="49" t="s">
        <v>79</v>
      </c>
      <c r="D460" s="49" t="s">
        <v>1073</v>
      </c>
      <c r="E460" s="50" t="s">
        <v>1211</v>
      </c>
      <c r="F460" s="51" t="s">
        <v>67</v>
      </c>
      <c r="G460" s="52">
        <v>7</v>
      </c>
      <c r="H460" s="53">
        <f t="shared" si="78"/>
        <v>4346.54</v>
      </c>
      <c r="I460" s="54">
        <v>30425.78</v>
      </c>
      <c r="J460" s="55">
        <f t="shared" si="79"/>
        <v>4435.6400000000003</v>
      </c>
      <c r="K460" s="56">
        <f t="shared" si="80"/>
        <v>31049.48</v>
      </c>
      <c r="L460" s="73"/>
    </row>
    <row r="461" spans="1:12" customFormat="1" ht="31.5" x14ac:dyDescent="0.25">
      <c r="A461" s="15" t="s">
        <v>1074</v>
      </c>
      <c r="B461" s="31" t="s">
        <v>1034</v>
      </c>
      <c r="C461" s="16" t="s">
        <v>80</v>
      </c>
      <c r="D461" s="16" t="s">
        <v>1075</v>
      </c>
      <c r="E461" s="17" t="s">
        <v>1076</v>
      </c>
      <c r="F461" s="45" t="s">
        <v>333</v>
      </c>
      <c r="G461" s="18">
        <v>0.03</v>
      </c>
      <c r="H461" s="19">
        <f t="shared" si="78"/>
        <v>7595.33</v>
      </c>
      <c r="I461" s="20">
        <v>227.86</v>
      </c>
      <c r="J461" s="37">
        <f t="shared" si="79"/>
        <v>7751.03</v>
      </c>
      <c r="K461" s="38">
        <f t="shared" si="80"/>
        <v>232.53</v>
      </c>
      <c r="L461" s="72"/>
    </row>
    <row r="462" spans="1:12" customFormat="1" ht="31.5" x14ac:dyDescent="0.25">
      <c r="A462" s="15" t="s">
        <v>1077</v>
      </c>
      <c r="B462" s="31" t="s">
        <v>1034</v>
      </c>
      <c r="C462" s="16" t="s">
        <v>85</v>
      </c>
      <c r="D462" s="16" t="s">
        <v>1078</v>
      </c>
      <c r="E462" s="17" t="s">
        <v>1079</v>
      </c>
      <c r="F462" s="45" t="s">
        <v>67</v>
      </c>
      <c r="G462" s="26">
        <v>2</v>
      </c>
      <c r="H462" s="19">
        <f t="shared" si="78"/>
        <v>965.83</v>
      </c>
      <c r="I462" s="20">
        <v>1931.66</v>
      </c>
      <c r="J462" s="37">
        <f t="shared" si="79"/>
        <v>985.63</v>
      </c>
      <c r="K462" s="38">
        <f t="shared" si="80"/>
        <v>1971.26</v>
      </c>
      <c r="L462" s="72"/>
    </row>
    <row r="463" spans="1:12" customFormat="1" ht="15.75" x14ac:dyDescent="0.25">
      <c r="A463" s="15" t="s">
        <v>1080</v>
      </c>
      <c r="B463" s="31" t="s">
        <v>1034</v>
      </c>
      <c r="C463" s="16" t="s">
        <v>90</v>
      </c>
      <c r="D463" s="16" t="s">
        <v>1081</v>
      </c>
      <c r="E463" s="17" t="s">
        <v>1082</v>
      </c>
      <c r="F463" s="45" t="s">
        <v>67</v>
      </c>
      <c r="G463" s="26">
        <v>1</v>
      </c>
      <c r="H463" s="19">
        <f t="shared" si="78"/>
        <v>772.5</v>
      </c>
      <c r="I463" s="20">
        <v>772.5</v>
      </c>
      <c r="J463" s="37">
        <f t="shared" si="79"/>
        <v>788.34</v>
      </c>
      <c r="K463" s="38">
        <f t="shared" si="80"/>
        <v>788.34</v>
      </c>
      <c r="L463" s="72"/>
    </row>
    <row r="464" spans="1:12" customFormat="1" ht="31.5" x14ac:dyDescent="0.25">
      <c r="A464" s="15" t="s">
        <v>1083</v>
      </c>
      <c r="B464" s="31" t="s">
        <v>1034</v>
      </c>
      <c r="C464" s="16" t="s">
        <v>94</v>
      </c>
      <c r="D464" s="16" t="s">
        <v>1084</v>
      </c>
      <c r="E464" s="17" t="s">
        <v>1085</v>
      </c>
      <c r="F464" s="45" t="s">
        <v>333</v>
      </c>
      <c r="G464" s="18">
        <v>7.0000000000000007E-2</v>
      </c>
      <c r="H464" s="19">
        <f t="shared" si="78"/>
        <v>50284.29</v>
      </c>
      <c r="I464" s="20">
        <v>3519.9</v>
      </c>
      <c r="J464" s="37">
        <f t="shared" si="79"/>
        <v>51315.12</v>
      </c>
      <c r="K464" s="38">
        <f t="shared" si="80"/>
        <v>3592.06</v>
      </c>
      <c r="L464" s="72"/>
    </row>
    <row r="465" spans="1:12" customFormat="1" ht="31.5" x14ac:dyDescent="0.25">
      <c r="A465" s="15" t="s">
        <v>1086</v>
      </c>
      <c r="B465" s="31" t="s">
        <v>1034</v>
      </c>
      <c r="C465" s="16" t="s">
        <v>99</v>
      </c>
      <c r="D465" s="16" t="s">
        <v>1087</v>
      </c>
      <c r="E465" s="17" t="s">
        <v>1088</v>
      </c>
      <c r="F465" s="45" t="s">
        <v>67</v>
      </c>
      <c r="G465" s="26">
        <v>7</v>
      </c>
      <c r="H465" s="19">
        <f t="shared" si="78"/>
        <v>365.28</v>
      </c>
      <c r="I465" s="20">
        <v>2556.96</v>
      </c>
      <c r="J465" s="37">
        <f t="shared" si="79"/>
        <v>372.77</v>
      </c>
      <c r="K465" s="38">
        <f t="shared" si="80"/>
        <v>2609.39</v>
      </c>
      <c r="L465" s="72"/>
    </row>
    <row r="466" spans="1:12" customFormat="1" ht="31.5" x14ac:dyDescent="0.25">
      <c r="A466" s="15" t="s">
        <v>1089</v>
      </c>
      <c r="B466" s="31" t="s">
        <v>1034</v>
      </c>
      <c r="C466" s="16" t="s">
        <v>104</v>
      </c>
      <c r="D466" s="16" t="s">
        <v>1090</v>
      </c>
      <c r="E466" s="17" t="s">
        <v>1091</v>
      </c>
      <c r="F466" s="45" t="s">
        <v>1092</v>
      </c>
      <c r="G466" s="18">
        <v>0.14000000000000001</v>
      </c>
      <c r="H466" s="19">
        <f t="shared" si="78"/>
        <v>32041.86</v>
      </c>
      <c r="I466" s="20">
        <v>4485.8599999999997</v>
      </c>
      <c r="J466" s="37">
        <f t="shared" si="79"/>
        <v>32698.720000000001</v>
      </c>
      <c r="K466" s="38">
        <f t="shared" si="80"/>
        <v>4577.82</v>
      </c>
      <c r="L466" s="72"/>
    </row>
    <row r="467" spans="1:12" customFormat="1" ht="47.25" x14ac:dyDescent="0.25">
      <c r="A467" s="15" t="s">
        <v>1093</v>
      </c>
      <c r="B467" s="31" t="s">
        <v>1034</v>
      </c>
      <c r="C467" s="16" t="s">
        <v>108</v>
      </c>
      <c r="D467" s="16" t="s">
        <v>1094</v>
      </c>
      <c r="E467" s="17" t="s">
        <v>1095</v>
      </c>
      <c r="F467" s="45" t="s">
        <v>67</v>
      </c>
      <c r="G467" s="26">
        <v>7</v>
      </c>
      <c r="H467" s="19">
        <f t="shared" si="78"/>
        <v>72</v>
      </c>
      <c r="I467" s="20">
        <v>504</v>
      </c>
      <c r="J467" s="37">
        <f t="shared" si="79"/>
        <v>73.48</v>
      </c>
      <c r="K467" s="38">
        <f t="shared" si="80"/>
        <v>514.36</v>
      </c>
      <c r="L467" s="72"/>
    </row>
    <row r="468" spans="1:12" customFormat="1" ht="47.25" x14ac:dyDescent="0.25">
      <c r="A468" s="15" t="s">
        <v>1096</v>
      </c>
      <c r="B468" s="31" t="s">
        <v>1034</v>
      </c>
      <c r="C468" s="16" t="s">
        <v>114</v>
      </c>
      <c r="D468" s="16" t="s">
        <v>1097</v>
      </c>
      <c r="E468" s="17" t="s">
        <v>1098</v>
      </c>
      <c r="F468" s="45" t="s">
        <v>67</v>
      </c>
      <c r="G468" s="26">
        <v>7</v>
      </c>
      <c r="H468" s="19">
        <f t="shared" si="78"/>
        <v>75.83</v>
      </c>
      <c r="I468" s="20">
        <v>530.80999999999995</v>
      </c>
      <c r="J468" s="37">
        <f t="shared" si="79"/>
        <v>77.38</v>
      </c>
      <c r="K468" s="38">
        <f t="shared" si="80"/>
        <v>541.66</v>
      </c>
      <c r="L468" s="72"/>
    </row>
    <row r="469" spans="1:12" customFormat="1" ht="15.75" x14ac:dyDescent="0.25">
      <c r="A469" s="6" t="s">
        <v>142</v>
      </c>
      <c r="B469" s="157" t="s">
        <v>1099</v>
      </c>
      <c r="C469" s="157"/>
      <c r="D469" s="157"/>
      <c r="E469" s="7" t="s">
        <v>636</v>
      </c>
      <c r="F469" s="8"/>
      <c r="G469" s="9"/>
      <c r="H469" s="12"/>
      <c r="I469" s="12"/>
      <c r="J469" s="36"/>
      <c r="K469" s="36"/>
      <c r="L469" s="72"/>
    </row>
    <row r="470" spans="1:12" customFormat="1" ht="31.5" x14ac:dyDescent="0.25">
      <c r="A470" s="15" t="s">
        <v>1100</v>
      </c>
      <c r="B470" s="31" t="s">
        <v>1034</v>
      </c>
      <c r="C470" s="16" t="s">
        <v>118</v>
      </c>
      <c r="D470" s="16" t="s">
        <v>1101</v>
      </c>
      <c r="E470" s="17" t="s">
        <v>1102</v>
      </c>
      <c r="F470" s="45" t="s">
        <v>179</v>
      </c>
      <c r="G470" s="28">
        <v>4.7559999999999998E-2</v>
      </c>
      <c r="H470" s="19">
        <f t="shared" ref="H470:H479" si="81">ROUND(I470/G470,2)</f>
        <v>83170.31</v>
      </c>
      <c r="I470" s="20">
        <v>3955.58</v>
      </c>
      <c r="J470" s="37">
        <f t="shared" ref="J470:J479" si="82">ROUND(H470*M$11*N$11,2)</f>
        <v>84875.3</v>
      </c>
      <c r="K470" s="38">
        <f t="shared" ref="K470:K479" si="83">ROUND(J470*G470,2)</f>
        <v>4036.67</v>
      </c>
      <c r="L470" s="72"/>
    </row>
    <row r="471" spans="1:12" customFormat="1" ht="31.5" x14ac:dyDescent="0.25">
      <c r="A471" s="15" t="s">
        <v>1103</v>
      </c>
      <c r="B471" s="31" t="s">
        <v>1034</v>
      </c>
      <c r="C471" s="16" t="s">
        <v>122</v>
      </c>
      <c r="D471" s="16" t="s">
        <v>1104</v>
      </c>
      <c r="E471" s="17" t="s">
        <v>1105</v>
      </c>
      <c r="F471" s="45" t="s">
        <v>67</v>
      </c>
      <c r="G471" s="18">
        <v>13.33</v>
      </c>
      <c r="H471" s="19">
        <f t="shared" si="81"/>
        <v>851.53</v>
      </c>
      <c r="I471" s="20">
        <v>11350.89</v>
      </c>
      <c r="J471" s="37">
        <f t="shared" si="82"/>
        <v>868.99</v>
      </c>
      <c r="K471" s="38">
        <f t="shared" si="83"/>
        <v>11583.64</v>
      </c>
      <c r="L471" s="72"/>
    </row>
    <row r="472" spans="1:12" customFormat="1" ht="31.5" x14ac:dyDescent="0.25">
      <c r="A472" s="15" t="s">
        <v>1106</v>
      </c>
      <c r="B472" s="31" t="s">
        <v>1034</v>
      </c>
      <c r="C472" s="16" t="s">
        <v>126</v>
      </c>
      <c r="D472" s="16" t="s">
        <v>1107</v>
      </c>
      <c r="E472" s="17" t="s">
        <v>1108</v>
      </c>
      <c r="F472" s="45" t="s">
        <v>67</v>
      </c>
      <c r="G472" s="26">
        <v>3</v>
      </c>
      <c r="H472" s="19">
        <f t="shared" si="81"/>
        <v>284.72000000000003</v>
      </c>
      <c r="I472" s="20">
        <v>854.16</v>
      </c>
      <c r="J472" s="37">
        <f t="shared" si="82"/>
        <v>290.56</v>
      </c>
      <c r="K472" s="38">
        <f t="shared" si="83"/>
        <v>871.68</v>
      </c>
      <c r="L472" s="72"/>
    </row>
    <row r="473" spans="1:12" customFormat="1" ht="31.5" x14ac:dyDescent="0.25">
      <c r="A473" s="15" t="s">
        <v>1109</v>
      </c>
      <c r="B473" s="31" t="s">
        <v>1034</v>
      </c>
      <c r="C473" s="16" t="s">
        <v>130</v>
      </c>
      <c r="D473" s="16" t="s">
        <v>1110</v>
      </c>
      <c r="E473" s="17" t="s">
        <v>1111</v>
      </c>
      <c r="F473" s="45" t="s">
        <v>67</v>
      </c>
      <c r="G473" s="26">
        <v>72</v>
      </c>
      <c r="H473" s="19">
        <f t="shared" si="81"/>
        <v>286.14</v>
      </c>
      <c r="I473" s="20">
        <v>20602.080000000002</v>
      </c>
      <c r="J473" s="37">
        <f t="shared" si="82"/>
        <v>292.01</v>
      </c>
      <c r="K473" s="38">
        <f t="shared" si="83"/>
        <v>21024.720000000001</v>
      </c>
      <c r="L473" s="72"/>
    </row>
    <row r="474" spans="1:12" customFormat="1" ht="31.5" x14ac:dyDescent="0.25">
      <c r="A474" s="15" t="s">
        <v>1112</v>
      </c>
      <c r="B474" s="31" t="s">
        <v>1034</v>
      </c>
      <c r="C474" s="16" t="s">
        <v>134</v>
      </c>
      <c r="D474" s="16" t="s">
        <v>1113</v>
      </c>
      <c r="E474" s="17" t="s">
        <v>1114</v>
      </c>
      <c r="F474" s="45" t="s">
        <v>67</v>
      </c>
      <c r="G474" s="26">
        <v>12</v>
      </c>
      <c r="H474" s="19">
        <f t="shared" si="81"/>
        <v>32.54</v>
      </c>
      <c r="I474" s="20">
        <v>390.48</v>
      </c>
      <c r="J474" s="37">
        <f t="shared" si="82"/>
        <v>33.21</v>
      </c>
      <c r="K474" s="38">
        <f t="shared" si="83"/>
        <v>398.52</v>
      </c>
      <c r="L474" s="72"/>
    </row>
    <row r="475" spans="1:12" customFormat="1" ht="15.75" x14ac:dyDescent="0.25">
      <c r="A475" s="15" t="s">
        <v>1115</v>
      </c>
      <c r="B475" s="31" t="s">
        <v>1034</v>
      </c>
      <c r="C475" s="16" t="s">
        <v>138</v>
      </c>
      <c r="D475" s="16" t="s">
        <v>802</v>
      </c>
      <c r="E475" s="17" t="s">
        <v>803</v>
      </c>
      <c r="F475" s="45" t="s">
        <v>57</v>
      </c>
      <c r="G475" s="18">
        <v>0.35</v>
      </c>
      <c r="H475" s="19">
        <f t="shared" si="81"/>
        <v>22846.91</v>
      </c>
      <c r="I475" s="20">
        <v>7996.42</v>
      </c>
      <c r="J475" s="37">
        <f t="shared" si="82"/>
        <v>23315.27</v>
      </c>
      <c r="K475" s="38">
        <f t="shared" si="83"/>
        <v>8160.34</v>
      </c>
      <c r="L475" s="72"/>
    </row>
    <row r="476" spans="1:12" customFormat="1" ht="15.75" x14ac:dyDescent="0.25">
      <c r="A476" s="15" t="s">
        <v>1116</v>
      </c>
      <c r="B476" s="31" t="s">
        <v>1034</v>
      </c>
      <c r="C476" s="16" t="s">
        <v>142</v>
      </c>
      <c r="D476" s="16" t="s">
        <v>805</v>
      </c>
      <c r="E476" s="17" t="s">
        <v>806</v>
      </c>
      <c r="F476" s="45" t="s">
        <v>72</v>
      </c>
      <c r="G476" s="26">
        <v>35</v>
      </c>
      <c r="H476" s="19">
        <f t="shared" si="81"/>
        <v>19.02</v>
      </c>
      <c r="I476" s="20">
        <v>665.7</v>
      </c>
      <c r="J476" s="37">
        <f t="shared" si="82"/>
        <v>19.41</v>
      </c>
      <c r="K476" s="38">
        <f t="shared" si="83"/>
        <v>679.35</v>
      </c>
      <c r="L476" s="72"/>
    </row>
    <row r="477" spans="1:12" customFormat="1" ht="15.75" x14ac:dyDescent="0.25">
      <c r="A477" s="15" t="s">
        <v>1117</v>
      </c>
      <c r="B477" s="31" t="s">
        <v>1034</v>
      </c>
      <c r="C477" s="16" t="s">
        <v>148</v>
      </c>
      <c r="D477" s="16" t="s">
        <v>790</v>
      </c>
      <c r="E477" s="17" t="s">
        <v>791</v>
      </c>
      <c r="F477" s="45" t="s">
        <v>57</v>
      </c>
      <c r="G477" s="27">
        <v>2.2000000000000002</v>
      </c>
      <c r="H477" s="19">
        <f t="shared" si="81"/>
        <v>4039.42</v>
      </c>
      <c r="I477" s="20">
        <v>8886.73</v>
      </c>
      <c r="J477" s="37">
        <f t="shared" si="82"/>
        <v>4122.2299999999996</v>
      </c>
      <c r="K477" s="38">
        <f t="shared" si="83"/>
        <v>9068.91</v>
      </c>
      <c r="L477" s="72"/>
    </row>
    <row r="478" spans="1:12" customFormat="1" ht="15.75" x14ac:dyDescent="0.25">
      <c r="A478" s="15" t="s">
        <v>1118</v>
      </c>
      <c r="B478" s="31" t="s">
        <v>1034</v>
      </c>
      <c r="C478" s="16" t="s">
        <v>153</v>
      </c>
      <c r="D478" s="16" t="s">
        <v>1119</v>
      </c>
      <c r="E478" s="17" t="s">
        <v>1120</v>
      </c>
      <c r="F478" s="45" t="s">
        <v>57</v>
      </c>
      <c r="G478" s="27">
        <v>0.4</v>
      </c>
      <c r="H478" s="19">
        <f t="shared" si="81"/>
        <v>1585.2</v>
      </c>
      <c r="I478" s="20">
        <v>634.08000000000004</v>
      </c>
      <c r="J478" s="37">
        <f t="shared" si="82"/>
        <v>1617.7</v>
      </c>
      <c r="K478" s="38">
        <f t="shared" si="83"/>
        <v>647.08000000000004</v>
      </c>
      <c r="L478" s="72"/>
    </row>
    <row r="479" spans="1:12" customFormat="1" ht="15.75" x14ac:dyDescent="0.25">
      <c r="A479" s="15" t="s">
        <v>1121</v>
      </c>
      <c r="B479" s="31" t="s">
        <v>1034</v>
      </c>
      <c r="C479" s="16" t="s">
        <v>157</v>
      </c>
      <c r="D479" s="16" t="s">
        <v>799</v>
      </c>
      <c r="E479" s="17" t="s">
        <v>800</v>
      </c>
      <c r="F479" s="45" t="s">
        <v>661</v>
      </c>
      <c r="G479" s="21">
        <v>0.26519999999999999</v>
      </c>
      <c r="H479" s="19">
        <f t="shared" si="81"/>
        <v>35340.199999999997</v>
      </c>
      <c r="I479" s="20">
        <v>9372.2199999999993</v>
      </c>
      <c r="J479" s="37">
        <f t="shared" si="82"/>
        <v>36064.67</v>
      </c>
      <c r="K479" s="38">
        <f t="shared" si="83"/>
        <v>9564.35</v>
      </c>
      <c r="L479" s="72"/>
    </row>
    <row r="480" spans="1:12" s="112" customFormat="1" ht="18.75" x14ac:dyDescent="0.3">
      <c r="A480" s="151" t="s">
        <v>1212</v>
      </c>
      <c r="B480" s="152"/>
      <c r="C480" s="152"/>
      <c r="D480" s="152"/>
      <c r="E480" s="153"/>
      <c r="F480" s="128"/>
      <c r="G480" s="129"/>
      <c r="H480" s="130"/>
      <c r="I480" s="131"/>
      <c r="J480" s="132"/>
      <c r="K480" s="133"/>
      <c r="L480" s="121"/>
    </row>
    <row r="481" spans="1:14" customFormat="1" ht="31.5" x14ac:dyDescent="0.25">
      <c r="A481" s="63">
        <v>33</v>
      </c>
      <c r="B481" s="4" t="s">
        <v>1213</v>
      </c>
      <c r="C481" s="5">
        <v>1</v>
      </c>
      <c r="D481" s="44"/>
      <c r="E481" s="64" t="s">
        <v>1214</v>
      </c>
      <c r="F481" s="65" t="s">
        <v>179</v>
      </c>
      <c r="G481" s="65" t="s">
        <v>1226</v>
      </c>
      <c r="H481" s="66" t="s">
        <v>1227</v>
      </c>
      <c r="I481" s="60">
        <f>H481*G481</f>
        <v>79715.944000000003</v>
      </c>
      <c r="J481" s="61">
        <f>ROUND(H481*M$11*N$11,2)-0.0038</f>
        <v>1078.0562</v>
      </c>
      <c r="K481" s="62">
        <f>ROUND(J481*G481,2)</f>
        <v>81350.12</v>
      </c>
      <c r="L481" s="72"/>
      <c r="N481" s="138"/>
    </row>
    <row r="482" spans="1:14" s="134" customFormat="1" ht="18.75" x14ac:dyDescent="0.25">
      <c r="A482" s="151" t="s">
        <v>1215</v>
      </c>
      <c r="B482" s="152"/>
      <c r="C482" s="152"/>
      <c r="D482" s="152"/>
      <c r="E482" s="153"/>
      <c r="F482" s="128"/>
      <c r="G482" s="129"/>
      <c r="H482" s="130"/>
      <c r="I482" s="131"/>
      <c r="J482" s="132"/>
      <c r="K482" s="133"/>
      <c r="L482" s="87"/>
    </row>
    <row r="483" spans="1:14" ht="14.25" customHeight="1" x14ac:dyDescent="0.25">
      <c r="A483" s="63"/>
      <c r="B483" s="4"/>
      <c r="C483" s="5"/>
      <c r="D483" s="44"/>
      <c r="E483" s="64"/>
      <c r="F483" s="65"/>
      <c r="G483" s="65"/>
      <c r="H483" s="66"/>
      <c r="I483" s="60"/>
      <c r="J483" s="61"/>
      <c r="K483" s="62"/>
      <c r="L483" s="75"/>
    </row>
    <row r="484" spans="1:14" ht="18.75" x14ac:dyDescent="0.3">
      <c r="A484" s="77"/>
      <c r="B484" s="78"/>
      <c r="C484" s="79"/>
      <c r="D484" s="80"/>
      <c r="E484" s="81" t="s">
        <v>1216</v>
      </c>
      <c r="F484" s="82"/>
      <c r="G484" s="82"/>
      <c r="H484" s="83"/>
      <c r="I484" s="84">
        <f>I14+I481+I483</f>
        <v>19160254.693999995</v>
      </c>
      <c r="J484" s="85"/>
      <c r="K484" s="86">
        <f>K14+K481+K483</f>
        <v>19553039.910000004</v>
      </c>
      <c r="L484" s="87"/>
    </row>
    <row r="485" spans="1:14" ht="19.5" x14ac:dyDescent="0.35">
      <c r="A485" s="88"/>
      <c r="B485" s="89"/>
      <c r="C485" s="90"/>
      <c r="D485" s="91"/>
      <c r="E485" s="92" t="s">
        <v>1217</v>
      </c>
      <c r="F485" s="93"/>
      <c r="G485" s="93"/>
      <c r="H485" s="94"/>
      <c r="I485" s="95"/>
      <c r="J485" s="96"/>
      <c r="K485" s="97"/>
      <c r="L485" s="87"/>
    </row>
    <row r="486" spans="1:14" ht="19.5" x14ac:dyDescent="0.35">
      <c r="A486" s="88"/>
      <c r="B486" s="89"/>
      <c r="C486" s="90"/>
      <c r="D486" s="91"/>
      <c r="E486" s="92" t="s">
        <v>1218</v>
      </c>
      <c r="F486" s="93"/>
      <c r="G486" s="93"/>
      <c r="H486" s="94"/>
      <c r="I486" s="95">
        <f>I484-I487-I488-I489</f>
        <v>16768989.959999995</v>
      </c>
      <c r="J486" s="96"/>
      <c r="K486" s="97">
        <f>K484-K487-K488-K489</f>
        <v>17112754.250000004</v>
      </c>
      <c r="L486" s="87"/>
      <c r="M486" s="137"/>
      <c r="N486" s="136"/>
    </row>
    <row r="487" spans="1:14" ht="19.5" x14ac:dyDescent="0.35">
      <c r="A487" s="88"/>
      <c r="B487" s="89"/>
      <c r="C487" s="90"/>
      <c r="D487" s="91"/>
      <c r="E487" s="92" t="s">
        <v>1219</v>
      </c>
      <c r="F487" s="93"/>
      <c r="G487" s="93"/>
      <c r="H487" s="94"/>
      <c r="I487" s="95">
        <f>I15</f>
        <v>2311548.7900000005</v>
      </c>
      <c r="J487" s="96"/>
      <c r="K487" s="97">
        <f>K15</f>
        <v>2358935.54</v>
      </c>
      <c r="L487" s="87"/>
      <c r="M487" s="137"/>
      <c r="N487" s="136"/>
    </row>
    <row r="488" spans="1:14" ht="19.5" x14ac:dyDescent="0.35">
      <c r="A488" s="88"/>
      <c r="B488" s="89"/>
      <c r="C488" s="90"/>
      <c r="D488" s="91"/>
      <c r="E488" s="92" t="s">
        <v>1220</v>
      </c>
      <c r="F488" s="93"/>
      <c r="G488" s="93"/>
      <c r="H488" s="94"/>
      <c r="I488" s="95">
        <f>I481</f>
        <v>79715.944000000003</v>
      </c>
      <c r="J488" s="96"/>
      <c r="K488" s="97">
        <f>K481</f>
        <v>81350.12</v>
      </c>
      <c r="L488" s="87"/>
      <c r="M488" s="137"/>
      <c r="N488" s="136"/>
    </row>
    <row r="489" spans="1:14" ht="19.5" hidden="1" x14ac:dyDescent="0.35">
      <c r="A489" s="88"/>
      <c r="B489" s="89"/>
      <c r="C489" s="90"/>
      <c r="D489" s="91"/>
      <c r="E489" s="92" t="s">
        <v>1221</v>
      </c>
      <c r="F489" s="93"/>
      <c r="G489" s="93"/>
      <c r="H489" s="94"/>
      <c r="I489" s="95">
        <f>I483</f>
        <v>0</v>
      </c>
      <c r="J489" s="96"/>
      <c r="K489" s="97">
        <f>K483</f>
        <v>0</v>
      </c>
      <c r="L489" s="87"/>
      <c r="M489" s="137"/>
      <c r="N489" s="136"/>
    </row>
    <row r="490" spans="1:14" ht="37.5" x14ac:dyDescent="0.3">
      <c r="A490" s="77"/>
      <c r="B490" s="78"/>
      <c r="C490" s="79"/>
      <c r="D490" s="80"/>
      <c r="E490" s="81" t="s">
        <v>1222</v>
      </c>
      <c r="F490" s="82"/>
      <c r="G490" s="82"/>
      <c r="H490" s="83"/>
      <c r="I490" s="84">
        <f>ROUND(I489+I486+I487+I488,2)*0.01</f>
        <v>191602.54690000002</v>
      </c>
      <c r="J490" s="85"/>
      <c r="K490" s="86">
        <f>ROUND(K486+K487+K488,2)*0.01</f>
        <v>195530.39910000001</v>
      </c>
      <c r="L490" s="87"/>
      <c r="M490" s="137"/>
      <c r="N490" s="136"/>
    </row>
    <row r="491" spans="1:14" ht="18.75" x14ac:dyDescent="0.3">
      <c r="A491" s="77"/>
      <c r="B491" s="78"/>
      <c r="C491" s="79"/>
      <c r="D491" s="80"/>
      <c r="E491" s="81" t="s">
        <v>1234</v>
      </c>
      <c r="F491" s="82"/>
      <c r="G491" s="82"/>
      <c r="H491" s="83"/>
      <c r="I491" s="84">
        <f>I484+I490</f>
        <v>19351857.240899995</v>
      </c>
      <c r="J491" s="85"/>
      <c r="K491" s="86">
        <f>ROUND(K484+K490,2)</f>
        <v>19748570.309999999</v>
      </c>
      <c r="L491" s="87"/>
    </row>
    <row r="492" spans="1:14" ht="18.75" x14ac:dyDescent="0.3">
      <c r="A492" s="77"/>
      <c r="B492" s="78"/>
      <c r="C492" s="79"/>
      <c r="D492" s="80"/>
      <c r="E492" s="81" t="s">
        <v>1223</v>
      </c>
      <c r="F492" s="82"/>
      <c r="G492" s="82"/>
      <c r="H492" s="83"/>
      <c r="I492" s="84">
        <f>ROUND(I491*0.2,2)</f>
        <v>3870371.45</v>
      </c>
      <c r="J492" s="85"/>
      <c r="K492" s="86">
        <f>ROUND(K491*0.2,2)</f>
        <v>3949714.06</v>
      </c>
      <c r="L492" s="87"/>
    </row>
    <row r="493" spans="1:14" ht="18.75" x14ac:dyDescent="0.3">
      <c r="A493" s="77"/>
      <c r="B493" s="78"/>
      <c r="C493" s="79"/>
      <c r="D493" s="80"/>
      <c r="E493" s="81" t="s">
        <v>1235</v>
      </c>
      <c r="F493" s="82"/>
      <c r="G493" s="82"/>
      <c r="H493" s="83"/>
      <c r="I493" s="98">
        <f>I491+I492</f>
        <v>23222228.690899994</v>
      </c>
      <c r="J493" s="85"/>
      <c r="K493" s="86">
        <f>ROUND(K491+K492,2)</f>
        <v>23698284.370000001</v>
      </c>
      <c r="L493" s="87"/>
    </row>
    <row r="494" spans="1:14" ht="14.25" customHeight="1" x14ac:dyDescent="0.25">
      <c r="A494" s="3"/>
      <c r="B494" s="33"/>
      <c r="C494" s="3"/>
      <c r="D494" s="3"/>
      <c r="E494" s="3"/>
      <c r="F494" s="33"/>
      <c r="G494" s="3"/>
      <c r="H494" s="13"/>
      <c r="I494" s="13"/>
      <c r="J494" s="39"/>
      <c r="K494" s="39"/>
    </row>
    <row r="496" spans="1:14" ht="14.25" customHeight="1" x14ac:dyDescent="0.3">
      <c r="B496" s="143"/>
      <c r="C496" s="142"/>
      <c r="D496" s="141" t="s">
        <v>1236</v>
      </c>
      <c r="E496" s="140" t="s">
        <v>1242</v>
      </c>
      <c r="F496" s="139"/>
      <c r="G496" s="177" t="s">
        <v>1237</v>
      </c>
      <c r="H496" s="177"/>
      <c r="I496" s="177"/>
      <c r="J496" s="177"/>
    </row>
    <row r="497" spans="1:10" ht="14.25" customHeight="1" x14ac:dyDescent="0.3">
      <c r="A497" s="103"/>
      <c r="B497" s="143"/>
      <c r="C497" s="144"/>
      <c r="D497" s="145"/>
      <c r="E497" s="178" t="s">
        <v>1238</v>
      </c>
      <c r="F497" s="178"/>
      <c r="G497" s="178"/>
      <c r="H497" s="178"/>
      <c r="I497" s="178"/>
      <c r="J497" s="178"/>
    </row>
    <row r="498" spans="1:10" ht="14.25" customHeight="1" x14ac:dyDescent="0.3">
      <c r="A498" s="103"/>
      <c r="B498" s="143"/>
      <c r="C498" s="144"/>
      <c r="D498" s="146"/>
      <c r="E498" s="146"/>
      <c r="F498" s="147"/>
      <c r="G498" s="147"/>
      <c r="H498" s="147"/>
      <c r="I498" s="146"/>
      <c r="J498" s="146"/>
    </row>
    <row r="499" spans="1:10" ht="14.25" customHeight="1" x14ac:dyDescent="0.3">
      <c r="A499" s="103"/>
      <c r="B499" s="143"/>
      <c r="C499" s="142"/>
      <c r="D499" s="141" t="s">
        <v>1239</v>
      </c>
      <c r="E499" s="140" t="s">
        <v>1243</v>
      </c>
      <c r="F499" s="148"/>
      <c r="G499" s="177" t="s">
        <v>1240</v>
      </c>
      <c r="H499" s="177"/>
      <c r="I499" s="149"/>
      <c r="J499" s="141"/>
    </row>
    <row r="500" spans="1:10" ht="14.25" customHeight="1" x14ac:dyDescent="0.3">
      <c r="A500" s="103"/>
      <c r="B500" s="142"/>
      <c r="C500" s="144"/>
      <c r="D500" s="146"/>
      <c r="E500" s="178" t="s">
        <v>1241</v>
      </c>
      <c r="F500" s="178"/>
      <c r="G500" s="178"/>
      <c r="H500" s="178"/>
      <c r="I500" s="178"/>
      <c r="J500" s="178"/>
    </row>
  </sheetData>
  <mergeCells count="101">
    <mergeCell ref="A6:L6"/>
    <mergeCell ref="A7:L7"/>
    <mergeCell ref="A5:L5"/>
    <mergeCell ref="B113:D113"/>
    <mergeCell ref="B116:D116"/>
    <mergeCell ref="B140:D140"/>
    <mergeCell ref="C136:E136"/>
    <mergeCell ref="B127:D127"/>
    <mergeCell ref="C132:E132"/>
    <mergeCell ref="B121:D121"/>
    <mergeCell ref="C28:E28"/>
    <mergeCell ref="C39:E39"/>
    <mergeCell ref="C41:E41"/>
    <mergeCell ref="C44:E44"/>
    <mergeCell ref="C46:E46"/>
    <mergeCell ref="A385:E385"/>
    <mergeCell ref="C92:E92"/>
    <mergeCell ref="C128:E128"/>
    <mergeCell ref="B469:D469"/>
    <mergeCell ref="B447:D447"/>
    <mergeCell ref="B454:D454"/>
    <mergeCell ref="B441:D441"/>
    <mergeCell ref="A439:E439"/>
    <mergeCell ref="A440:E440"/>
    <mergeCell ref="B436:D436"/>
    <mergeCell ref="B417:D417"/>
    <mergeCell ref="A415:E415"/>
    <mergeCell ref="C99:E99"/>
    <mergeCell ref="C108:E108"/>
    <mergeCell ref="A153:E153"/>
    <mergeCell ref="A152:H152"/>
    <mergeCell ref="A207:E207"/>
    <mergeCell ref="A208:E208"/>
    <mergeCell ref="G499:H499"/>
    <mergeCell ref="E500:J500"/>
    <mergeCell ref="B313:D313"/>
    <mergeCell ref="B271:D271"/>
    <mergeCell ref="A269:E269"/>
    <mergeCell ref="A270:E270"/>
    <mergeCell ref="B248:D248"/>
    <mergeCell ref="B338:D338"/>
    <mergeCell ref="C339:E339"/>
    <mergeCell ref="C343:E343"/>
    <mergeCell ref="B326:D326"/>
    <mergeCell ref="A324:E324"/>
    <mergeCell ref="A325:E325"/>
    <mergeCell ref="C327:E327"/>
    <mergeCell ref="G496:J496"/>
    <mergeCell ref="E497:J497"/>
    <mergeCell ref="C224:E224"/>
    <mergeCell ref="C232:E232"/>
    <mergeCell ref="B209:D209"/>
    <mergeCell ref="B212:D212"/>
    <mergeCell ref="C333:E333"/>
    <mergeCell ref="B376:D376"/>
    <mergeCell ref="B354:D354"/>
    <mergeCell ref="A352:E352"/>
    <mergeCell ref="A353:E353"/>
    <mergeCell ref="C344:E344"/>
    <mergeCell ref="A416:E416"/>
    <mergeCell ref="B408:D408"/>
    <mergeCell ref="B386:D386"/>
    <mergeCell ref="A384:E384"/>
    <mergeCell ref="B200:D200"/>
    <mergeCell ref="C183:E183"/>
    <mergeCell ref="C185:E185"/>
    <mergeCell ref="B154:D154"/>
    <mergeCell ref="C155:I155"/>
    <mergeCell ref="C173:E173"/>
    <mergeCell ref="C179:E179"/>
    <mergeCell ref="C171:E171"/>
    <mergeCell ref="L10:L12"/>
    <mergeCell ref="A16:E16"/>
    <mergeCell ref="A8:I8"/>
    <mergeCell ref="A10:A12"/>
    <mergeCell ref="B10:D10"/>
    <mergeCell ref="E10:E12"/>
    <mergeCell ref="F10:F12"/>
    <mergeCell ref="G10:G12"/>
    <mergeCell ref="B11:B12"/>
    <mergeCell ref="C11:D11"/>
    <mergeCell ref="H10:I13"/>
    <mergeCell ref="J10:K10"/>
    <mergeCell ref="J11:J12"/>
    <mergeCell ref="K11:K12"/>
    <mergeCell ref="J4:K4"/>
    <mergeCell ref="A480:E480"/>
    <mergeCell ref="A482:E482"/>
    <mergeCell ref="A14:E14"/>
    <mergeCell ref="A15:E15"/>
    <mergeCell ref="B58:D58"/>
    <mergeCell ref="B49:D49"/>
    <mergeCell ref="B38:D38"/>
    <mergeCell ref="B33:D33"/>
    <mergeCell ref="B17:D17"/>
    <mergeCell ref="B91:D91"/>
    <mergeCell ref="B62:D62"/>
    <mergeCell ref="C63:E63"/>
    <mergeCell ref="C72:E72"/>
    <mergeCell ref="C82:E82"/>
    <mergeCell ref="B194:D194"/>
  </mergeCells>
  <pageMargins left="0.78740155696868896" right="0.31496062874794001" top="0.31496062874794001" bottom="0.31496062874794001" header="0.19685038924217199" footer="0.19685038924217199"/>
  <pageSetup paperSize="9" scale="54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контракта - Расчет цены к</vt:lpstr>
      <vt:lpstr>'Смета контракта - Расчет цены к'!Заголовки_для_печати</vt:lpstr>
      <vt:lpstr>'Смета контракта - Расчет цены 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Денисюк Алина Васильевна</cp:lastModifiedBy>
  <cp:lastPrinted>2022-03-30T07:35:31Z</cp:lastPrinted>
  <dcterms:created xsi:type="dcterms:W3CDTF">2020-09-30T08:50:27Z</dcterms:created>
  <dcterms:modified xsi:type="dcterms:W3CDTF">2025-10-07T09:22:23Z</dcterms:modified>
</cp:coreProperties>
</file>