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raevBV\Desktop\закупки 2025\1.11 СМР Изобильное повтор\"/>
    </mc:Choice>
  </mc:AlternateContent>
  <xr:revisionPtr revIDLastSave="0" documentId="8_{629417EC-1FBB-4887-81FE-4176DA153BED}" xr6:coauthVersionLast="37" xr6:coauthVersionMax="37" xr10:uidLastSave="{00000000-0000-0000-0000-000000000000}"/>
  <bookViews>
    <workbookView xWindow="0" yWindow="0" windowWidth="28800" windowHeight="11625" activeTab="1" xr2:uid="{00000000-000D-0000-FFFF-FFFF00000000}"/>
  </bookViews>
  <sheets>
    <sheet name="НМЦК" sheetId="11" r:id="rId1"/>
    <sheet name="Проект сметы контракта" sheetId="12" r:id="rId2"/>
    <sheet name="Ведомость объемов" sheetId="13" r:id="rId3"/>
    <sheet name="ССР к НМЦК (остаток)" sheetId="3" r:id="rId4"/>
    <sheet name="ССРСС по ГГЭ" sheetId="14" r:id="rId5"/>
  </sheets>
  <definedNames>
    <definedName name="_xlnm._FilterDatabase" localSheetId="1" hidden="1">'Проект сметы контракта'!$A$13:$L$2526</definedName>
    <definedName name="_xlnm.Print_Titles" localSheetId="1">'Проект сметы контракта'!$13:$13</definedName>
    <definedName name="_xlnm.Print_Titles" localSheetId="4">'ССРСС по ГГЭ'!$24:$24</definedName>
    <definedName name="_xlnm.Print_Area" localSheetId="0">НМЦК!$A$1:$F$63</definedName>
    <definedName name="_xlnm.Print_Area" localSheetId="1">'Проект сметы контракта'!$A$1:$L$2535</definedName>
    <definedName name="_xlnm.Print_Area" localSheetId="4">'ССРСС по ГГЭ'!$A$1:$H$106</definedName>
  </definedNames>
  <calcPr calcId="179021" refMode="R1C1" fullPrecision="0"/>
</workbook>
</file>

<file path=xl/calcChain.xml><?xml version="1.0" encoding="utf-8"?>
<calcChain xmlns="http://schemas.openxmlformats.org/spreadsheetml/2006/main">
  <c r="D20" i="11" l="1"/>
  <c r="F20" i="11"/>
  <c r="F14" i="11"/>
  <c r="G27" i="11"/>
  <c r="D14" i="11"/>
  <c r="F62" i="11"/>
  <c r="G67" i="11"/>
  <c r="G65" i="11"/>
  <c r="H123" i="12"/>
  <c r="H111" i="12"/>
  <c r="H110" i="12"/>
  <c r="H104" i="12"/>
  <c r="H117" i="12"/>
  <c r="H119" i="12"/>
  <c r="H116" i="12"/>
  <c r="H85" i="12"/>
  <c r="H842" i="12"/>
  <c r="H927" i="12"/>
  <c r="H924" i="12"/>
  <c r="H921" i="12"/>
  <c r="H928" i="12"/>
  <c r="H684" i="12"/>
  <c r="H1785" i="12"/>
  <c r="H122" i="12"/>
  <c r="K2516" i="12"/>
  <c r="K2515" i="12"/>
  <c r="K2514" i="12"/>
  <c r="H2501" i="12"/>
  <c r="H2503" i="12"/>
  <c r="H2495" i="12"/>
  <c r="H2500" i="12"/>
  <c r="F60" i="11"/>
  <c r="D51" i="11"/>
  <c r="D50" i="11"/>
  <c r="D47" i="11"/>
  <c r="K2521" i="12" l="1"/>
  <c r="H59" i="12"/>
  <c r="H62" i="12"/>
  <c r="H1505" i="12"/>
  <c r="J1785" i="12"/>
  <c r="H2437" i="12"/>
  <c r="J2516" i="12" l="1"/>
  <c r="H2516" i="12"/>
  <c r="N2516" i="12" l="1"/>
  <c r="N2515" i="12"/>
  <c r="N2514" i="12"/>
  <c r="N2513" i="12"/>
  <c r="N2512" i="12"/>
  <c r="N2511" i="12"/>
  <c r="N2510" i="12"/>
  <c r="N2509" i="12"/>
  <c r="N2508" i="12"/>
  <c r="N2507" i="12"/>
  <c r="N2506" i="12"/>
  <c r="N2505" i="12"/>
  <c r="O2505" i="12" s="1"/>
  <c r="N2504" i="12"/>
  <c r="N2503" i="12"/>
  <c r="N2502" i="12"/>
  <c r="N2501" i="12"/>
  <c r="N2500" i="12"/>
  <c r="N2499" i="12"/>
  <c r="N2498" i="12"/>
  <c r="N2497" i="12"/>
  <c r="N2495" i="12"/>
  <c r="N2494" i="12"/>
  <c r="N2493" i="12"/>
  <c r="H2439" i="12"/>
  <c r="J2439" i="12" s="1"/>
  <c r="K2439" i="12" s="1"/>
  <c r="N2439" i="12"/>
  <c r="N2438" i="12"/>
  <c r="N2437" i="12"/>
  <c r="N2436" i="12"/>
  <c r="N2435" i="12"/>
  <c r="N2434" i="12"/>
  <c r="N2433" i="12"/>
  <c r="N2432" i="12"/>
  <c r="N2431" i="12"/>
  <c r="N2430" i="12"/>
  <c r="N2429" i="12"/>
  <c r="N2428" i="12"/>
  <c r="N2427" i="12"/>
  <c r="N2426" i="12"/>
  <c r="N2425" i="12"/>
  <c r="N2424" i="12"/>
  <c r="N2423" i="12"/>
  <c r="N2422" i="12"/>
  <c r="N2064" i="12"/>
  <c r="N1934" i="12"/>
  <c r="N1930" i="12"/>
  <c r="N1903" i="12"/>
  <c r="N1902" i="12"/>
  <c r="N1785" i="12"/>
  <c r="N1686" i="12"/>
  <c r="N1668" i="12"/>
  <c r="N1666" i="12"/>
  <c r="N1641" i="12"/>
  <c r="N1639" i="12"/>
  <c r="N1638" i="12"/>
  <c r="N1637" i="12"/>
  <c r="N1636" i="12"/>
  <c r="N1635" i="12"/>
  <c r="N1633" i="12"/>
  <c r="N1631" i="12"/>
  <c r="N1630" i="12"/>
  <c r="N1629" i="12"/>
  <c r="N1628" i="12"/>
  <c r="N1627" i="12"/>
  <c r="N1626" i="12"/>
  <c r="N1624" i="12"/>
  <c r="N1622" i="12"/>
  <c r="N1620" i="12"/>
  <c r="N1602" i="12"/>
  <c r="N1601" i="12"/>
  <c r="N1600" i="12"/>
  <c r="N1598" i="12"/>
  <c r="N1596" i="12"/>
  <c r="N1592" i="12"/>
  <c r="N1591" i="12"/>
  <c r="N1589" i="12"/>
  <c r="N1587" i="12"/>
  <c r="N1586" i="12"/>
  <c r="N1584" i="12"/>
  <c r="N1582" i="12"/>
  <c r="N1580" i="12"/>
  <c r="N1578" i="12"/>
  <c r="N1563" i="12"/>
  <c r="N1561" i="12"/>
  <c r="N1559" i="12"/>
  <c r="N1558" i="12"/>
  <c r="N1556" i="12"/>
  <c r="N1554" i="12"/>
  <c r="N1552" i="12"/>
  <c r="N1551" i="12"/>
  <c r="N1550" i="12"/>
  <c r="N1535" i="12"/>
  <c r="N1533" i="12"/>
  <c r="N1531" i="12"/>
  <c r="N1529" i="12"/>
  <c r="N1527" i="12"/>
  <c r="N1525" i="12"/>
  <c r="N1523" i="12"/>
  <c r="N1521" i="12"/>
  <c r="N1520" i="12"/>
  <c r="N1518" i="12"/>
  <c r="N1516" i="12"/>
  <c r="N1515" i="12"/>
  <c r="N1498" i="12"/>
  <c r="N1496" i="12"/>
  <c r="N1494" i="12"/>
  <c r="N1492" i="12"/>
  <c r="N1491" i="12"/>
  <c r="N1490" i="12"/>
  <c r="N1488" i="12"/>
  <c r="N1486" i="12"/>
  <c r="N1484" i="12"/>
  <c r="N1468" i="12"/>
  <c r="N1466" i="12"/>
  <c r="N1465" i="12"/>
  <c r="N1464" i="12"/>
  <c r="N1462" i="12"/>
  <c r="N1459" i="12"/>
  <c r="N1457" i="12"/>
  <c r="N1455" i="12"/>
  <c r="N1453" i="12"/>
  <c r="N1451" i="12"/>
  <c r="N1449" i="12"/>
  <c r="N1448" i="12"/>
  <c r="N1446" i="12"/>
  <c r="N1444" i="12"/>
  <c r="N1442" i="12"/>
  <c r="N1441" i="12"/>
  <c r="N1439" i="12"/>
  <c r="N1438" i="12"/>
  <c r="N1437" i="12"/>
  <c r="N1432" i="12"/>
  <c r="N1431" i="12"/>
  <c r="N1430" i="12"/>
  <c r="N1429" i="12"/>
  <c r="N1428" i="12"/>
  <c r="N1427" i="12"/>
  <c r="N1426" i="12"/>
  <c r="N1425" i="12"/>
  <c r="N1424" i="12"/>
  <c r="N1423" i="12"/>
  <c r="N1422" i="12"/>
  <c r="N1421" i="12"/>
  <c r="N1420" i="12"/>
  <c r="N1419" i="12"/>
  <c r="N1418" i="12"/>
  <c r="N1417" i="12"/>
  <c r="N1416" i="12"/>
  <c r="N1415" i="12"/>
  <c r="N1414" i="12"/>
  <c r="N1413" i="12"/>
  <c r="N1412" i="12"/>
  <c r="N1411" i="12"/>
  <c r="N1410" i="12"/>
  <c r="N1409" i="12"/>
  <c r="N1408" i="12"/>
  <c r="N1407" i="12"/>
  <c r="N1406" i="12"/>
  <c r="N1405" i="12"/>
  <c r="N1404" i="12"/>
  <c r="N1403" i="12"/>
  <c r="N1402" i="12"/>
  <c r="N1401" i="12"/>
  <c r="N1400" i="12"/>
  <c r="N1399" i="12"/>
  <c r="N1398" i="12"/>
  <c r="N1397" i="12"/>
  <c r="N1396" i="12"/>
  <c r="N1395" i="12"/>
  <c r="N1394" i="12"/>
  <c r="N1393" i="12"/>
  <c r="N1392" i="12"/>
  <c r="N1391" i="12"/>
  <c r="N1390" i="12"/>
  <c r="N1389" i="12"/>
  <c r="N1388" i="12"/>
  <c r="N1387" i="12"/>
  <c r="N1386" i="12"/>
  <c r="N1385" i="12"/>
  <c r="N1384" i="12"/>
  <c r="N1383" i="12"/>
  <c r="N1382" i="12"/>
  <c r="N1381" i="12"/>
  <c r="N1380" i="12"/>
  <c r="N1379" i="12"/>
  <c r="N1378" i="12"/>
  <c r="N1377" i="12"/>
  <c r="N1376" i="12"/>
  <c r="N1375" i="12"/>
  <c r="N1374" i="12"/>
  <c r="N1373" i="12"/>
  <c r="N1372" i="12"/>
  <c r="N1371" i="12"/>
  <c r="N1370" i="12"/>
  <c r="N1369" i="12"/>
  <c r="N1368" i="12"/>
  <c r="N1367" i="12"/>
  <c r="N1366" i="12"/>
  <c r="N1365" i="12"/>
  <c r="N1364" i="12"/>
  <c r="N1363" i="12"/>
  <c r="N1362" i="12"/>
  <c r="N1361" i="12"/>
  <c r="N1360" i="12"/>
  <c r="N1359" i="12"/>
  <c r="N1358" i="12"/>
  <c r="N1357" i="12"/>
  <c r="N1356" i="12"/>
  <c r="N1355" i="12"/>
  <c r="N1354" i="12"/>
  <c r="N1353" i="12"/>
  <c r="N1352" i="12"/>
  <c r="N1351" i="12"/>
  <c r="N1350" i="12"/>
  <c r="N1349" i="12"/>
  <c r="N1348" i="12"/>
  <c r="N1347" i="12"/>
  <c r="N1346" i="12"/>
  <c r="N1345" i="12"/>
  <c r="N1344" i="12"/>
  <c r="N1343" i="12"/>
  <c r="N1342" i="12"/>
  <c r="N1341" i="12"/>
  <c r="N1340" i="12"/>
  <c r="N1339" i="12"/>
  <c r="N1338" i="12"/>
  <c r="N1337" i="12"/>
  <c r="N1336" i="12"/>
  <c r="N1335" i="12"/>
  <c r="N1334" i="12"/>
  <c r="N1333" i="12"/>
  <c r="N1332" i="12"/>
  <c r="N1331" i="12"/>
  <c r="N1330" i="12"/>
  <c r="N1329" i="12"/>
  <c r="N1328" i="12"/>
  <c r="N1327" i="12"/>
  <c r="N1326" i="12"/>
  <c r="N1325" i="12"/>
  <c r="N1324" i="12"/>
  <c r="N1323" i="12"/>
  <c r="N1322" i="12"/>
  <c r="N1321" i="12"/>
  <c r="N1320" i="12"/>
  <c r="N1319" i="12"/>
  <c r="N1318" i="12"/>
  <c r="N1317" i="12"/>
  <c r="N1316" i="12"/>
  <c r="N1315" i="12"/>
  <c r="N1314" i="12"/>
  <c r="N1313" i="12"/>
  <c r="N1312" i="12"/>
  <c r="N1311" i="12"/>
  <c r="N1310" i="12"/>
  <c r="N1309" i="12"/>
  <c r="N1308" i="12"/>
  <c r="N1307" i="12"/>
  <c r="N1306" i="12"/>
  <c r="N1305" i="12"/>
  <c r="N1304" i="12"/>
  <c r="N1303" i="12"/>
  <c r="N1302" i="12"/>
  <c r="N1301" i="12"/>
  <c r="N1300" i="12"/>
  <c r="N1299" i="12"/>
  <c r="N1298" i="12"/>
  <c r="N1297" i="12"/>
  <c r="N1296" i="12"/>
  <c r="N1295" i="12"/>
  <c r="N1294" i="12"/>
  <c r="N1293" i="12"/>
  <c r="N1292" i="12"/>
  <c r="N1291" i="12"/>
  <c r="N1290" i="12"/>
  <c r="N1289" i="12"/>
  <c r="N1288" i="12"/>
  <c r="N1287" i="12"/>
  <c r="N1286" i="12"/>
  <c r="N1285" i="12"/>
  <c r="N1284" i="12"/>
  <c r="N1283" i="12"/>
  <c r="N1282" i="12"/>
  <c r="N1281" i="12"/>
  <c r="N1280" i="12"/>
  <c r="N1279" i="12"/>
  <c r="N1278" i="12"/>
  <c r="N1277" i="12"/>
  <c r="N1276" i="12"/>
  <c r="N1275" i="12"/>
  <c r="N1274" i="12"/>
  <c r="N1273" i="12"/>
  <c r="N1272" i="12"/>
  <c r="N1271" i="12"/>
  <c r="N1270" i="12"/>
  <c r="N1269" i="12"/>
  <c r="N1268" i="12"/>
  <c r="N1267" i="12"/>
  <c r="N1266" i="12"/>
  <c r="N1265" i="12"/>
  <c r="N1264" i="12"/>
  <c r="N1263" i="12"/>
  <c r="N1262" i="12"/>
  <c r="N1261" i="12"/>
  <c r="N1260" i="12"/>
  <c r="N1259" i="12"/>
  <c r="N1246" i="12"/>
  <c r="N1250" i="12"/>
  <c r="N1257" i="12"/>
  <c r="N1256" i="12"/>
  <c r="N1255" i="12"/>
  <c r="N1254" i="12"/>
  <c r="N1253" i="12"/>
  <c r="N1252" i="12"/>
  <c r="N1251" i="12"/>
  <c r="N1249" i="12"/>
  <c r="N1247" i="12"/>
  <c r="N1244" i="12"/>
  <c r="N1162" i="12"/>
  <c r="N1160" i="12"/>
  <c r="N1159" i="12"/>
  <c r="N1158" i="12"/>
  <c r="N1157" i="12"/>
  <c r="N1156" i="12"/>
  <c r="N1155" i="12"/>
  <c r="N1154" i="12"/>
  <c r="N1151" i="12"/>
  <c r="N1150" i="12"/>
  <c r="N1149" i="12"/>
  <c r="N1148" i="12"/>
  <c r="N1147" i="12"/>
  <c r="N1145" i="12"/>
  <c r="N1144" i="12"/>
  <c r="N1142" i="12"/>
  <c r="N1141" i="12"/>
  <c r="N1134" i="12"/>
  <c r="N1129" i="12"/>
  <c r="N1124" i="12"/>
  <c r="N1118" i="12"/>
  <c r="N1114" i="12"/>
  <c r="N1110" i="12"/>
  <c r="N1097" i="12"/>
  <c r="N1068" i="12"/>
  <c r="N1065" i="12"/>
  <c r="N1056" i="12"/>
  <c r="N1054" i="12"/>
  <c r="N1050" i="12"/>
  <c r="N1039" i="12"/>
  <c r="N1037" i="12"/>
  <c r="N1034" i="12"/>
  <c r="N1004" i="12"/>
  <c r="N1003" i="12"/>
  <c r="N1001" i="12"/>
  <c r="N997" i="12"/>
  <c r="N996" i="12"/>
  <c r="N995" i="12"/>
  <c r="N994" i="12"/>
  <c r="N970" i="12"/>
  <c r="N968" i="12"/>
  <c r="N963" i="12"/>
  <c r="N961" i="12"/>
  <c r="N954" i="12"/>
  <c r="N952" i="12"/>
  <c r="N947" i="12"/>
  <c r="N944" i="12"/>
  <c r="N938" i="12"/>
  <c r="N936" i="12"/>
  <c r="N935" i="12"/>
  <c r="N933" i="12"/>
  <c r="J927" i="12"/>
  <c r="K927" i="12" s="1"/>
  <c r="N928" i="12"/>
  <c r="N927" i="12"/>
  <c r="N924" i="12"/>
  <c r="N921" i="12"/>
  <c r="N843" i="12"/>
  <c r="N842" i="12"/>
  <c r="N30" i="12"/>
  <c r="N31" i="12"/>
  <c r="N32" i="12"/>
  <c r="N33" i="12"/>
  <c r="N34" i="12"/>
  <c r="N35" i="12"/>
  <c r="N36" i="12"/>
  <c r="N37" i="12"/>
  <c r="N38" i="12"/>
  <c r="N39" i="12"/>
  <c r="N40" i="12"/>
  <c r="O40" i="12" s="1"/>
  <c r="N41" i="12"/>
  <c r="N42" i="12"/>
  <c r="N43" i="12"/>
  <c r="N44" i="12"/>
  <c r="N45" i="12"/>
  <c r="N46" i="12"/>
  <c r="N47" i="12"/>
  <c r="N48" i="12"/>
  <c r="N50" i="12"/>
  <c r="O50" i="12" s="1"/>
  <c r="N51" i="12"/>
  <c r="O51" i="12" s="1"/>
  <c r="N52" i="12"/>
  <c r="N53" i="12"/>
  <c r="N54" i="12"/>
  <c r="N55" i="12"/>
  <c r="O55" i="12" s="1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O75" i="12" s="1"/>
  <c r="N76" i="12"/>
  <c r="N77" i="12"/>
  <c r="N78" i="12"/>
  <c r="N79" i="12"/>
  <c r="N80" i="12"/>
  <c r="N81" i="12"/>
  <c r="N82" i="12"/>
  <c r="O82" i="12" s="1"/>
  <c r="N83" i="12"/>
  <c r="N84" i="12"/>
  <c r="N85" i="12"/>
  <c r="N86" i="12"/>
  <c r="O86" i="12" s="1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O99" i="12" s="1"/>
  <c r="N100" i="12"/>
  <c r="O100" i="12" s="1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O120" i="12" s="1"/>
  <c r="N121" i="12"/>
  <c r="N122" i="12"/>
  <c r="N123" i="12"/>
  <c r="N124" i="12"/>
  <c r="O124" i="12" s="1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O142" i="12" s="1"/>
  <c r="N143" i="12"/>
  <c r="N144" i="12"/>
  <c r="N145" i="12"/>
  <c r="N146" i="12"/>
  <c r="N147" i="12"/>
  <c r="N148" i="12"/>
  <c r="N149" i="12"/>
  <c r="N150" i="12"/>
  <c r="N151" i="12"/>
  <c r="O151" i="12" s="1"/>
  <c r="N152" i="12"/>
  <c r="N153" i="12"/>
  <c r="N154" i="12"/>
  <c r="N155" i="12"/>
  <c r="N156" i="12"/>
  <c r="O156" i="12" s="1"/>
  <c r="N157" i="12"/>
  <c r="N158" i="12"/>
  <c r="N159" i="12"/>
  <c r="N160" i="12"/>
  <c r="N161" i="12"/>
  <c r="N162" i="12"/>
  <c r="N163" i="12"/>
  <c r="O163" i="12" s="1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O176" i="12" s="1"/>
  <c r="N177" i="12"/>
  <c r="N178" i="12"/>
  <c r="N179" i="12"/>
  <c r="N180" i="12"/>
  <c r="N181" i="12"/>
  <c r="N182" i="12"/>
  <c r="N183" i="12"/>
  <c r="N184" i="12"/>
  <c r="N185" i="12"/>
  <c r="N186" i="12"/>
  <c r="N187" i="12"/>
  <c r="O187" i="12" s="1"/>
  <c r="N188" i="12"/>
  <c r="N189" i="12"/>
  <c r="N190" i="12"/>
  <c r="N191" i="12"/>
  <c r="N192" i="12"/>
  <c r="N193" i="12"/>
  <c r="N194" i="12"/>
  <c r="N195" i="12"/>
  <c r="N196" i="12"/>
  <c r="N197" i="12"/>
  <c r="N198" i="12"/>
  <c r="N199" i="12"/>
  <c r="O199" i="12" s="1"/>
  <c r="N200" i="12"/>
  <c r="N201" i="12"/>
  <c r="N202" i="12"/>
  <c r="N203" i="12"/>
  <c r="N204" i="12"/>
  <c r="N205" i="12"/>
  <c r="N206" i="12"/>
  <c r="O206" i="12" s="1"/>
  <c r="N207" i="12"/>
  <c r="N208" i="12"/>
  <c r="N209" i="12"/>
  <c r="N210" i="12"/>
  <c r="N211" i="12"/>
  <c r="N212" i="12"/>
  <c r="N213" i="12"/>
  <c r="N214" i="12"/>
  <c r="N215" i="12"/>
  <c r="N216" i="12"/>
  <c r="N217" i="12"/>
  <c r="N218" i="12"/>
  <c r="O218" i="12" s="1"/>
  <c r="N219" i="12"/>
  <c r="N220" i="12"/>
  <c r="N221" i="12"/>
  <c r="N222" i="12"/>
  <c r="N223" i="12"/>
  <c r="N224" i="12"/>
  <c r="N225" i="12"/>
  <c r="N226" i="12"/>
  <c r="N227" i="12"/>
  <c r="O227" i="12" s="1"/>
  <c r="N228" i="12"/>
  <c r="N229" i="12"/>
  <c r="N230" i="12"/>
  <c r="O230" i="12"/>
  <c r="N231" i="12"/>
  <c r="N232" i="12"/>
  <c r="N233" i="12"/>
  <c r="N234" i="12"/>
  <c r="N235" i="12"/>
  <c r="N236" i="12"/>
  <c r="O236" i="12" s="1"/>
  <c r="N237" i="12"/>
  <c r="N238" i="12"/>
  <c r="N239" i="12"/>
  <c r="O239" i="12" s="1"/>
  <c r="N240" i="12"/>
  <c r="N241" i="12"/>
  <c r="N242" i="12"/>
  <c r="N243" i="12"/>
  <c r="N244" i="12"/>
  <c r="N245" i="12"/>
  <c r="N246" i="12"/>
  <c r="N247" i="12"/>
  <c r="N248" i="12"/>
  <c r="N249" i="12"/>
  <c r="N250" i="12"/>
  <c r="O250" i="12" s="1"/>
  <c r="N251" i="12"/>
  <c r="N252" i="12"/>
  <c r="N253" i="12"/>
  <c r="N254" i="12"/>
  <c r="N255" i="12"/>
  <c r="N256" i="12"/>
  <c r="N257" i="12"/>
  <c r="N258" i="12"/>
  <c r="N259" i="12"/>
  <c r="N260" i="12"/>
  <c r="O260" i="12" s="1"/>
  <c r="N261" i="12"/>
  <c r="N262" i="12"/>
  <c r="N263" i="12"/>
  <c r="N264" i="12"/>
  <c r="N265" i="12"/>
  <c r="N266" i="12"/>
  <c r="N267" i="12"/>
  <c r="N268" i="12"/>
  <c r="N269" i="12"/>
  <c r="N270" i="12"/>
  <c r="N271" i="12"/>
  <c r="N272" i="12"/>
  <c r="N273" i="12"/>
  <c r="O273" i="12" s="1"/>
  <c r="N274" i="12"/>
  <c r="N275" i="12"/>
  <c r="N276" i="12"/>
  <c r="N277" i="12"/>
  <c r="N278" i="12"/>
  <c r="N279" i="12"/>
  <c r="N280" i="12"/>
  <c r="N281" i="12"/>
  <c r="N282" i="12"/>
  <c r="N283" i="12"/>
  <c r="N284" i="12"/>
  <c r="N285" i="12"/>
  <c r="O285" i="12" s="1"/>
  <c r="N286" i="12"/>
  <c r="N287" i="12"/>
  <c r="N288" i="12"/>
  <c r="N289" i="12"/>
  <c r="N290" i="12"/>
  <c r="N291" i="12"/>
  <c r="N292" i="12"/>
  <c r="N293" i="12"/>
  <c r="N294" i="12"/>
  <c r="N295" i="12"/>
  <c r="N296" i="12"/>
  <c r="N297" i="12"/>
  <c r="N298" i="12"/>
  <c r="N299" i="12"/>
  <c r="O299" i="12" s="1"/>
  <c r="N300" i="12"/>
  <c r="N301" i="12"/>
  <c r="N302" i="12"/>
  <c r="N303" i="12"/>
  <c r="N304" i="12"/>
  <c r="N305" i="12"/>
  <c r="N306" i="12"/>
  <c r="N307" i="12"/>
  <c r="N308" i="12"/>
  <c r="N309" i="12"/>
  <c r="N310" i="12"/>
  <c r="N311" i="12"/>
  <c r="N312" i="12"/>
  <c r="O312" i="12" s="1"/>
  <c r="N313" i="12"/>
  <c r="N314" i="12"/>
  <c r="N315" i="12"/>
  <c r="N316" i="12"/>
  <c r="N317" i="12"/>
  <c r="N318" i="12"/>
  <c r="N319" i="12"/>
  <c r="N320" i="12"/>
  <c r="N321" i="12"/>
  <c r="N322" i="12"/>
  <c r="N323" i="12"/>
  <c r="N324" i="12"/>
  <c r="N325" i="12"/>
  <c r="N326" i="12"/>
  <c r="N327" i="12"/>
  <c r="N328" i="12"/>
  <c r="O328" i="12" s="1"/>
  <c r="N329" i="12"/>
  <c r="N330" i="12"/>
  <c r="N331" i="12"/>
  <c r="N332" i="12"/>
  <c r="N333" i="12"/>
  <c r="N334" i="12"/>
  <c r="N335" i="12"/>
  <c r="N336" i="12"/>
  <c r="N337" i="12"/>
  <c r="N338" i="12"/>
  <c r="N339" i="12"/>
  <c r="N340" i="12"/>
  <c r="N341" i="12"/>
  <c r="N342" i="12"/>
  <c r="N343" i="12"/>
  <c r="O343" i="12" s="1"/>
  <c r="N344" i="12"/>
  <c r="N345" i="12"/>
  <c r="N346" i="12"/>
  <c r="N347" i="12"/>
  <c r="N348" i="12"/>
  <c r="N349" i="12"/>
  <c r="N350" i="12"/>
  <c r="N351" i="12"/>
  <c r="N352" i="12"/>
  <c r="N353" i="12"/>
  <c r="N354" i="12"/>
  <c r="N355" i="12"/>
  <c r="N356" i="12"/>
  <c r="O356" i="12" s="1"/>
  <c r="N357" i="12"/>
  <c r="N358" i="12"/>
  <c r="N359" i="12"/>
  <c r="O359" i="12" s="1"/>
  <c r="N360" i="12"/>
  <c r="N361" i="12"/>
  <c r="N362" i="12"/>
  <c r="N363" i="12"/>
  <c r="N364" i="12"/>
  <c r="N365" i="12"/>
  <c r="O365" i="12" s="1"/>
  <c r="N366" i="12"/>
  <c r="N367" i="12"/>
  <c r="N368" i="12"/>
  <c r="N369" i="12"/>
  <c r="N370" i="12"/>
  <c r="N371" i="12"/>
  <c r="N372" i="12"/>
  <c r="N373" i="12"/>
  <c r="N374" i="12"/>
  <c r="N375" i="12"/>
  <c r="N376" i="12"/>
  <c r="N377" i="12"/>
  <c r="N378" i="12"/>
  <c r="O378" i="12" s="1"/>
  <c r="N379" i="12"/>
  <c r="N380" i="12"/>
  <c r="N381" i="12"/>
  <c r="N382" i="12"/>
  <c r="N383" i="12"/>
  <c r="N384" i="12"/>
  <c r="N385" i="12"/>
  <c r="N386" i="12"/>
  <c r="N387" i="12"/>
  <c r="N388" i="12"/>
  <c r="N389" i="12"/>
  <c r="O389" i="12" s="1"/>
  <c r="N390" i="12"/>
  <c r="N391" i="12"/>
  <c r="N392" i="12"/>
  <c r="N393" i="12"/>
  <c r="N394" i="12"/>
  <c r="N395" i="12"/>
  <c r="N396" i="12"/>
  <c r="N397" i="12"/>
  <c r="N398" i="12"/>
  <c r="N399" i="12"/>
  <c r="N400" i="12"/>
  <c r="O400" i="12" s="1"/>
  <c r="N401" i="12"/>
  <c r="N402" i="12"/>
  <c r="N403" i="12"/>
  <c r="N404" i="12"/>
  <c r="N405" i="12"/>
  <c r="N406" i="12"/>
  <c r="N407" i="12"/>
  <c r="N408" i="12"/>
  <c r="N409" i="12"/>
  <c r="N410" i="12"/>
  <c r="N411" i="12"/>
  <c r="N412" i="12"/>
  <c r="N413" i="12"/>
  <c r="N414" i="12"/>
  <c r="N415" i="12"/>
  <c r="N416" i="12"/>
  <c r="O416" i="12" s="1"/>
  <c r="N417" i="12"/>
  <c r="N418" i="12"/>
  <c r="N419" i="12"/>
  <c r="N420" i="12"/>
  <c r="N421" i="12"/>
  <c r="N422" i="12"/>
  <c r="N423" i="12"/>
  <c r="N424" i="12"/>
  <c r="N425" i="12"/>
  <c r="N426" i="12"/>
  <c r="N427" i="12"/>
  <c r="N428" i="12"/>
  <c r="N429" i="12"/>
  <c r="O429" i="12" s="1"/>
  <c r="N430" i="12"/>
  <c r="N431" i="12"/>
  <c r="N432" i="12"/>
  <c r="N433" i="12"/>
  <c r="N434" i="12"/>
  <c r="N435" i="12"/>
  <c r="N436" i="12"/>
  <c r="N437" i="12"/>
  <c r="N438" i="12"/>
  <c r="N439" i="12"/>
  <c r="N440" i="12"/>
  <c r="N441" i="12"/>
  <c r="N442" i="12"/>
  <c r="N443" i="12"/>
  <c r="N444" i="12"/>
  <c r="O444" i="12" s="1"/>
  <c r="N445" i="12"/>
  <c r="N446" i="12"/>
  <c r="N447" i="12"/>
  <c r="N448" i="12"/>
  <c r="N449" i="12"/>
  <c r="N450" i="12"/>
  <c r="N451" i="12"/>
  <c r="N452" i="12"/>
  <c r="N453" i="12"/>
  <c r="N454" i="12"/>
  <c r="N455" i="12"/>
  <c r="N456" i="12"/>
  <c r="N457" i="12"/>
  <c r="N458" i="12"/>
  <c r="N459" i="12"/>
  <c r="N460" i="12"/>
  <c r="O460" i="12" s="1"/>
  <c r="N461" i="12"/>
  <c r="N462" i="12"/>
  <c r="N463" i="12"/>
  <c r="N464" i="12"/>
  <c r="N465" i="12"/>
  <c r="N466" i="12"/>
  <c r="N467" i="12"/>
  <c r="N468" i="12"/>
  <c r="N469" i="12"/>
  <c r="N470" i="12"/>
  <c r="N471" i="12"/>
  <c r="N472" i="12"/>
  <c r="N473" i="12"/>
  <c r="N474" i="12"/>
  <c r="N475" i="12"/>
  <c r="N476" i="12"/>
  <c r="N477" i="12"/>
  <c r="N478" i="12"/>
  <c r="O478" i="12" s="1"/>
  <c r="N479" i="12"/>
  <c r="N480" i="12"/>
  <c r="N481" i="12"/>
  <c r="N482" i="12"/>
  <c r="N483" i="12"/>
  <c r="N484" i="12"/>
  <c r="N485" i="12"/>
  <c r="N486" i="12"/>
  <c r="N487" i="12"/>
  <c r="N488" i="12"/>
  <c r="N489" i="12"/>
  <c r="N490" i="12"/>
  <c r="N491" i="12"/>
  <c r="N492" i="12"/>
  <c r="N493" i="12"/>
  <c r="N494" i="12"/>
  <c r="N495" i="12"/>
  <c r="N496" i="12"/>
  <c r="O496" i="12" s="1"/>
  <c r="N497" i="12"/>
  <c r="N498" i="12"/>
  <c r="N499" i="12"/>
  <c r="N500" i="12"/>
  <c r="N501" i="12"/>
  <c r="N502" i="12"/>
  <c r="N503" i="12"/>
  <c r="N504" i="12"/>
  <c r="N505" i="12"/>
  <c r="N506" i="12"/>
  <c r="N507" i="12"/>
  <c r="N508" i="12"/>
  <c r="O508" i="12" s="1"/>
  <c r="N509" i="12"/>
  <c r="N510" i="12"/>
  <c r="O510" i="12" s="1"/>
  <c r="N511" i="12"/>
  <c r="N512" i="12"/>
  <c r="N513" i="12"/>
  <c r="N514" i="12"/>
  <c r="N515" i="12"/>
  <c r="N516" i="12"/>
  <c r="N517" i="12"/>
  <c r="N518" i="12"/>
  <c r="N519" i="12"/>
  <c r="O519" i="12" s="1"/>
  <c r="N520" i="12"/>
  <c r="N521" i="12"/>
  <c r="N522" i="12"/>
  <c r="N523" i="12"/>
  <c r="N524" i="12"/>
  <c r="N525" i="12"/>
  <c r="N526" i="12"/>
  <c r="N527" i="12"/>
  <c r="N528" i="12"/>
  <c r="N529" i="12"/>
  <c r="N530" i="12"/>
  <c r="N531" i="12"/>
  <c r="O531" i="12" s="1"/>
  <c r="N532" i="12"/>
  <c r="N533" i="12"/>
  <c r="N534" i="12"/>
  <c r="N535" i="12"/>
  <c r="N536" i="12"/>
  <c r="N537" i="12"/>
  <c r="N538" i="12"/>
  <c r="N539" i="12"/>
  <c r="N540" i="12"/>
  <c r="N541" i="12"/>
  <c r="N542" i="12"/>
  <c r="N543" i="12"/>
  <c r="N544" i="12"/>
  <c r="O544" i="12" s="1"/>
  <c r="N545" i="12"/>
  <c r="N546" i="12"/>
  <c r="N547" i="12"/>
  <c r="N548" i="12"/>
  <c r="O548" i="12" s="1"/>
  <c r="N549" i="12"/>
  <c r="N550" i="12"/>
  <c r="N551" i="12"/>
  <c r="N552" i="12"/>
  <c r="N553" i="12"/>
  <c r="N554" i="12"/>
  <c r="N555" i="12"/>
  <c r="N556" i="12"/>
  <c r="N557" i="12"/>
  <c r="O557" i="12" s="1"/>
  <c r="N558" i="12"/>
  <c r="N559" i="12"/>
  <c r="N560" i="12"/>
  <c r="N561" i="12"/>
  <c r="N562" i="12"/>
  <c r="N563" i="12"/>
  <c r="N564" i="12"/>
  <c r="N565" i="12"/>
  <c r="N566" i="12"/>
  <c r="N567" i="12"/>
  <c r="N568" i="12"/>
  <c r="N569" i="12"/>
  <c r="N570" i="12"/>
  <c r="N571" i="12"/>
  <c r="N572" i="12"/>
  <c r="O572" i="12" s="1"/>
  <c r="N573" i="12"/>
  <c r="N574" i="12"/>
  <c r="N575" i="12"/>
  <c r="N576" i="12"/>
  <c r="N577" i="12"/>
  <c r="N578" i="12"/>
  <c r="O578" i="12" s="1"/>
  <c r="N579" i="12"/>
  <c r="N580" i="12"/>
  <c r="N581" i="12"/>
  <c r="N582" i="12"/>
  <c r="N583" i="12"/>
  <c r="N584" i="12"/>
  <c r="O584" i="12"/>
  <c r="N585" i="12"/>
  <c r="N586" i="12"/>
  <c r="N587" i="12"/>
  <c r="N588" i="12"/>
  <c r="N589" i="12"/>
  <c r="O589" i="12"/>
  <c r="N590" i="12"/>
  <c r="O590" i="12" s="1"/>
  <c r="N591" i="12"/>
  <c r="N592" i="12"/>
  <c r="N593" i="12"/>
  <c r="N594" i="12"/>
  <c r="N595" i="12"/>
  <c r="N596" i="12"/>
  <c r="N597" i="12"/>
  <c r="N598" i="12"/>
  <c r="N599" i="12"/>
  <c r="N600" i="12"/>
  <c r="N601" i="12"/>
  <c r="N602" i="12"/>
  <c r="N603" i="12"/>
  <c r="N604" i="12"/>
  <c r="O604" i="12" s="1"/>
  <c r="N605" i="12"/>
  <c r="N606" i="12"/>
  <c r="N607" i="12"/>
  <c r="N608" i="12"/>
  <c r="N609" i="12"/>
  <c r="N610" i="12"/>
  <c r="N611" i="12"/>
  <c r="N612" i="12"/>
  <c r="N613" i="12"/>
  <c r="N614" i="12"/>
  <c r="N615" i="12"/>
  <c r="N616" i="12"/>
  <c r="N617" i="12"/>
  <c r="N618" i="12"/>
  <c r="O618" i="12" s="1"/>
  <c r="N619" i="12"/>
  <c r="N620" i="12"/>
  <c r="N621" i="12"/>
  <c r="N622" i="12"/>
  <c r="N623" i="12"/>
  <c r="N624" i="12"/>
  <c r="N625" i="12"/>
  <c r="N626" i="12"/>
  <c r="N627" i="12"/>
  <c r="O627" i="12" s="1"/>
  <c r="N628" i="12"/>
  <c r="N629" i="12"/>
  <c r="N630" i="12"/>
  <c r="N631" i="12"/>
  <c r="N632" i="12"/>
  <c r="O632" i="12" s="1"/>
  <c r="N633" i="12"/>
  <c r="N634" i="12"/>
  <c r="N635" i="12"/>
  <c r="O635" i="12" s="1"/>
  <c r="N636" i="12"/>
  <c r="N637" i="12"/>
  <c r="N638" i="12"/>
  <c r="N639" i="12"/>
  <c r="N640" i="12"/>
  <c r="N641" i="12"/>
  <c r="N642" i="12"/>
  <c r="N643" i="12"/>
  <c r="N644" i="12"/>
  <c r="N645" i="12"/>
  <c r="O645" i="12" s="1"/>
  <c r="N646" i="12"/>
  <c r="N647" i="12"/>
  <c r="N648" i="12"/>
  <c r="O648" i="12" s="1"/>
  <c r="N649" i="12"/>
  <c r="N650" i="12"/>
  <c r="N651" i="12"/>
  <c r="N652" i="12"/>
  <c r="N653" i="12"/>
  <c r="N655" i="12"/>
  <c r="O655" i="12" s="1"/>
  <c r="N656" i="12"/>
  <c r="N657" i="12"/>
  <c r="N658" i="12"/>
  <c r="N659" i="12"/>
  <c r="N660" i="12"/>
  <c r="N661" i="12"/>
  <c r="N662" i="12"/>
  <c r="N663" i="12"/>
  <c r="N664" i="12"/>
  <c r="N665" i="12"/>
  <c r="N666" i="12"/>
  <c r="N667" i="12"/>
  <c r="N668" i="12"/>
  <c r="N669" i="12"/>
  <c r="N670" i="12"/>
  <c r="N671" i="12"/>
  <c r="N672" i="12"/>
  <c r="N673" i="12"/>
  <c r="N674" i="12"/>
  <c r="N675" i="12"/>
  <c r="N676" i="12"/>
  <c r="N677" i="12"/>
  <c r="N678" i="12"/>
  <c r="N679" i="12"/>
  <c r="N680" i="12"/>
  <c r="N681" i="12"/>
  <c r="N682" i="12"/>
  <c r="N683" i="12"/>
  <c r="N684" i="12"/>
  <c r="N685" i="12"/>
  <c r="N686" i="12"/>
  <c r="N687" i="12"/>
  <c r="N688" i="12"/>
  <c r="N689" i="12"/>
  <c r="N690" i="12"/>
  <c r="N691" i="12"/>
  <c r="N692" i="12"/>
  <c r="N693" i="12"/>
  <c r="N694" i="12"/>
  <c r="N695" i="12"/>
  <c r="N696" i="12"/>
  <c r="N697" i="12"/>
  <c r="N698" i="12"/>
  <c r="N699" i="12"/>
  <c r="N700" i="12"/>
  <c r="N701" i="12"/>
  <c r="N702" i="12"/>
  <c r="N703" i="12"/>
  <c r="N704" i="12"/>
  <c r="N705" i="12"/>
  <c r="N706" i="12"/>
  <c r="N707" i="12"/>
  <c r="N708" i="12"/>
  <c r="N709" i="12"/>
  <c r="N710" i="12"/>
  <c r="N711" i="12"/>
  <c r="N712" i="12"/>
  <c r="N713" i="12"/>
  <c r="N714" i="12"/>
  <c r="N715" i="12"/>
  <c r="N716" i="12"/>
  <c r="N717" i="12"/>
  <c r="N718" i="12"/>
  <c r="N719" i="12"/>
  <c r="N720" i="12"/>
  <c r="N721" i="12"/>
  <c r="N722" i="12"/>
  <c r="N723" i="12"/>
  <c r="N724" i="12"/>
  <c r="O724" i="12" s="1"/>
  <c r="N725" i="12"/>
  <c r="N726" i="12"/>
  <c r="N727" i="12"/>
  <c r="N728" i="12"/>
  <c r="N729" i="12"/>
  <c r="N730" i="12"/>
  <c r="N731" i="12"/>
  <c r="N732" i="12"/>
  <c r="N733" i="12"/>
  <c r="N734" i="12"/>
  <c r="N735" i="12"/>
  <c r="O735" i="12" s="1"/>
  <c r="N736" i="12"/>
  <c r="N737" i="12"/>
  <c r="N738" i="12"/>
  <c r="N739" i="12"/>
  <c r="N740" i="12"/>
  <c r="N741" i="12"/>
  <c r="N742" i="12"/>
  <c r="N743" i="12"/>
  <c r="N744" i="12"/>
  <c r="N745" i="12"/>
  <c r="N746" i="12"/>
  <c r="O746" i="12" s="1"/>
  <c r="N747" i="12"/>
  <c r="N748" i="12"/>
  <c r="N749" i="12"/>
  <c r="N750" i="12"/>
  <c r="N751" i="12"/>
  <c r="N752" i="12"/>
  <c r="N753" i="12"/>
  <c r="N754" i="12"/>
  <c r="N755" i="12"/>
  <c r="N756" i="12"/>
  <c r="N757" i="12"/>
  <c r="N758" i="12"/>
  <c r="N759" i="12"/>
  <c r="N760" i="12"/>
  <c r="N761" i="12"/>
  <c r="N762" i="12"/>
  <c r="N763" i="12"/>
  <c r="N764" i="12"/>
  <c r="O764" i="12" s="1"/>
  <c r="N765" i="12"/>
  <c r="N766" i="12"/>
  <c r="N767" i="12"/>
  <c r="N768" i="12"/>
  <c r="N769" i="12"/>
  <c r="N770" i="12"/>
  <c r="N771" i="12"/>
  <c r="N772" i="12"/>
  <c r="N773" i="12"/>
  <c r="N774" i="12"/>
  <c r="N775" i="12"/>
  <c r="N776" i="12"/>
  <c r="N777" i="12"/>
  <c r="N778" i="12"/>
  <c r="N779" i="12"/>
  <c r="N780" i="12"/>
  <c r="N781" i="12"/>
  <c r="N782" i="12"/>
  <c r="N783" i="12"/>
  <c r="N784" i="12"/>
  <c r="N785" i="12"/>
  <c r="N786" i="12"/>
  <c r="N787" i="12"/>
  <c r="N788" i="12"/>
  <c r="N789" i="12"/>
  <c r="N790" i="12"/>
  <c r="N791" i="12"/>
  <c r="N792" i="12"/>
  <c r="N793" i="12"/>
  <c r="N794" i="12"/>
  <c r="N795" i="12"/>
  <c r="N796" i="12"/>
  <c r="N797" i="12"/>
  <c r="N798" i="12"/>
  <c r="N799" i="12"/>
  <c r="N800" i="12"/>
  <c r="N801" i="12"/>
  <c r="N802" i="12"/>
  <c r="N803" i="12"/>
  <c r="N804" i="12"/>
  <c r="N807" i="12"/>
  <c r="N808" i="12"/>
  <c r="N809" i="12"/>
  <c r="N810" i="12"/>
  <c r="N811" i="12"/>
  <c r="N812" i="12"/>
  <c r="N813" i="12"/>
  <c r="N814" i="12"/>
  <c r="N815" i="12"/>
  <c r="N816" i="12"/>
  <c r="N817" i="12"/>
  <c r="N818" i="12"/>
  <c r="N819" i="12"/>
  <c r="N820" i="12"/>
  <c r="N821" i="12"/>
  <c r="N822" i="12"/>
  <c r="N823" i="12"/>
  <c r="N824" i="12"/>
  <c r="N825" i="12"/>
  <c r="N826" i="12"/>
  <c r="N827" i="12"/>
  <c r="N828" i="12"/>
  <c r="N829" i="12"/>
  <c r="N830" i="12"/>
  <c r="N831" i="12"/>
  <c r="N832" i="12"/>
  <c r="N833" i="12"/>
  <c r="N834" i="12"/>
  <c r="N835" i="12"/>
  <c r="N836" i="12"/>
  <c r="N837" i="12"/>
  <c r="N838" i="12"/>
  <c r="N839" i="12"/>
  <c r="N840" i="12"/>
  <c r="N841" i="12"/>
  <c r="N844" i="12"/>
  <c r="N845" i="12"/>
  <c r="N846" i="12"/>
  <c r="N847" i="12"/>
  <c r="N848" i="12"/>
  <c r="N849" i="12"/>
  <c r="N850" i="12"/>
  <c r="N851" i="12"/>
  <c r="N852" i="12"/>
  <c r="N853" i="12"/>
  <c r="N854" i="12"/>
  <c r="N855" i="12"/>
  <c r="N856" i="12"/>
  <c r="N857" i="12"/>
  <c r="N858" i="12"/>
  <c r="N859" i="12"/>
  <c r="N860" i="12"/>
  <c r="N861" i="12"/>
  <c r="N862" i="12"/>
  <c r="N863" i="12"/>
  <c r="N864" i="12"/>
  <c r="N865" i="12"/>
  <c r="N866" i="12"/>
  <c r="N867" i="12"/>
  <c r="N868" i="12"/>
  <c r="N869" i="12"/>
  <c r="N870" i="12"/>
  <c r="N871" i="12"/>
  <c r="N872" i="12"/>
  <c r="N873" i="12"/>
  <c r="N874" i="12"/>
  <c r="N875" i="12"/>
  <c r="N876" i="12"/>
  <c r="N877" i="12"/>
  <c r="N878" i="12"/>
  <c r="N879" i="12"/>
  <c r="N880" i="12"/>
  <c r="N881" i="12"/>
  <c r="N882" i="12"/>
  <c r="N883" i="12"/>
  <c r="N884" i="12"/>
  <c r="N885" i="12"/>
  <c r="N886" i="12"/>
  <c r="N887" i="12"/>
  <c r="N888" i="12"/>
  <c r="N889" i="12"/>
  <c r="N890" i="12"/>
  <c r="N891" i="12"/>
  <c r="N892" i="12"/>
  <c r="N893" i="12"/>
  <c r="N894" i="12"/>
  <c r="N895" i="12"/>
  <c r="N896" i="12"/>
  <c r="N897" i="12"/>
  <c r="N898" i="12"/>
  <c r="N899" i="12"/>
  <c r="N900" i="12"/>
  <c r="N901" i="12"/>
  <c r="N902" i="12"/>
  <c r="N903" i="12"/>
  <c r="N904" i="12"/>
  <c r="N905" i="12"/>
  <c r="N906" i="12"/>
  <c r="N907" i="12"/>
  <c r="N908" i="12"/>
  <c r="N909" i="12"/>
  <c r="N910" i="12"/>
  <c r="N911" i="12"/>
  <c r="N912" i="12"/>
  <c r="N913" i="12"/>
  <c r="O913" i="12" s="1"/>
  <c r="N914" i="12"/>
  <c r="N915" i="12"/>
  <c r="N916" i="12"/>
  <c r="N917" i="12"/>
  <c r="N918" i="12"/>
  <c r="N919" i="12"/>
  <c r="N920" i="12"/>
  <c r="N922" i="12"/>
  <c r="N923" i="12"/>
  <c r="N925" i="12"/>
  <c r="N926" i="12"/>
  <c r="N929" i="12"/>
  <c r="N930" i="12"/>
  <c r="N931" i="12"/>
  <c r="O931" i="12" s="1"/>
  <c r="N932" i="12"/>
  <c r="N934" i="12"/>
  <c r="N937" i="12"/>
  <c r="N941" i="12"/>
  <c r="O941" i="12" s="1"/>
  <c r="N942" i="12"/>
  <c r="O942" i="12" s="1"/>
  <c r="N943" i="12"/>
  <c r="N945" i="12"/>
  <c r="N946" i="12"/>
  <c r="N948" i="12"/>
  <c r="N949" i="12"/>
  <c r="N950" i="12"/>
  <c r="N951" i="12"/>
  <c r="N953" i="12"/>
  <c r="N955" i="12"/>
  <c r="N956" i="12"/>
  <c r="N957" i="12"/>
  <c r="N958" i="12"/>
  <c r="N959" i="12"/>
  <c r="O959" i="12" s="1"/>
  <c r="N960" i="12"/>
  <c r="N962" i="12"/>
  <c r="N964" i="12"/>
  <c r="N965" i="12"/>
  <c r="N966" i="12"/>
  <c r="N967" i="12"/>
  <c r="N969" i="12"/>
  <c r="N971" i="12"/>
  <c r="N972" i="12"/>
  <c r="N973" i="12"/>
  <c r="N974" i="12"/>
  <c r="N975" i="12"/>
  <c r="N976" i="12"/>
  <c r="N977" i="12"/>
  <c r="N978" i="12"/>
  <c r="N979" i="12"/>
  <c r="N980" i="12"/>
  <c r="N981" i="12"/>
  <c r="N982" i="12"/>
  <c r="O982" i="12" s="1"/>
  <c r="N983" i="12"/>
  <c r="N984" i="12"/>
  <c r="N985" i="12"/>
  <c r="N986" i="12"/>
  <c r="N987" i="12"/>
  <c r="N988" i="12"/>
  <c r="N989" i="12"/>
  <c r="N990" i="12"/>
  <c r="N991" i="12"/>
  <c r="N992" i="12"/>
  <c r="O992" i="12" s="1"/>
  <c r="N993" i="12"/>
  <c r="N998" i="12"/>
  <c r="N999" i="12"/>
  <c r="N1000" i="12"/>
  <c r="N1002" i="12"/>
  <c r="N1005" i="12"/>
  <c r="N1006" i="12"/>
  <c r="N1007" i="12"/>
  <c r="N1008" i="12"/>
  <c r="N1009" i="12"/>
  <c r="N1010" i="12"/>
  <c r="N1011" i="12"/>
  <c r="N1012" i="12"/>
  <c r="N1013" i="12"/>
  <c r="N1014" i="12"/>
  <c r="N1015" i="12"/>
  <c r="N1016" i="12"/>
  <c r="N1017" i="12"/>
  <c r="N1018" i="12"/>
  <c r="N1019" i="12"/>
  <c r="N1020" i="12"/>
  <c r="O1020" i="12" s="1"/>
  <c r="N1021" i="12"/>
  <c r="N1022" i="12"/>
  <c r="N1023" i="12"/>
  <c r="N1024" i="12"/>
  <c r="N1025" i="12"/>
  <c r="N1026" i="12"/>
  <c r="N1027" i="12"/>
  <c r="N1028" i="12"/>
  <c r="N1029" i="12"/>
  <c r="N1032" i="12"/>
  <c r="O1032" i="12" s="1"/>
  <c r="N1033" i="12"/>
  <c r="N1035" i="12"/>
  <c r="N1036" i="12"/>
  <c r="N1038" i="12"/>
  <c r="N1040" i="12"/>
  <c r="N1041" i="12"/>
  <c r="N1042" i="12"/>
  <c r="N1043" i="12"/>
  <c r="N1044" i="12"/>
  <c r="N1045" i="12"/>
  <c r="N1046" i="12"/>
  <c r="N1047" i="12"/>
  <c r="N1048" i="12"/>
  <c r="O1048" i="12" s="1"/>
  <c r="N1049" i="12"/>
  <c r="N1051" i="12"/>
  <c r="N1052" i="12"/>
  <c r="N1053" i="12"/>
  <c r="N1055" i="12"/>
  <c r="N1057" i="12"/>
  <c r="N1058" i="12"/>
  <c r="N1059" i="12"/>
  <c r="N1060" i="12"/>
  <c r="N1061" i="12"/>
  <c r="N1062" i="12"/>
  <c r="N1063" i="12"/>
  <c r="O1063" i="12"/>
  <c r="N1064" i="12"/>
  <c r="N1066" i="12"/>
  <c r="N1067" i="12"/>
  <c r="N1069" i="12"/>
  <c r="N1070" i="12"/>
  <c r="N1071" i="12"/>
  <c r="N1072" i="12"/>
  <c r="N1073" i="12"/>
  <c r="N1074" i="12"/>
  <c r="N1075" i="12"/>
  <c r="N1076" i="12"/>
  <c r="N1077" i="12"/>
  <c r="N1078" i="12"/>
  <c r="N1079" i="12"/>
  <c r="O1079" i="12" s="1"/>
  <c r="N1080" i="12"/>
  <c r="N1081" i="12"/>
  <c r="N1082" i="12"/>
  <c r="N1083" i="12"/>
  <c r="N1084" i="12"/>
  <c r="N1085" i="12"/>
  <c r="N1086" i="12"/>
  <c r="O1086" i="12" s="1"/>
  <c r="N1087" i="12"/>
  <c r="N1088" i="12"/>
  <c r="N1089" i="12"/>
  <c r="N1090" i="12"/>
  <c r="N1091" i="12"/>
  <c r="N1092" i="12"/>
  <c r="N1093" i="12"/>
  <c r="N1094" i="12"/>
  <c r="N1095" i="12"/>
  <c r="O1095" i="12" s="1"/>
  <c r="N1096" i="12"/>
  <c r="N1098" i="12"/>
  <c r="N1099" i="12"/>
  <c r="N1100" i="12"/>
  <c r="N1101" i="12"/>
  <c r="N1102" i="12"/>
  <c r="N1103" i="12"/>
  <c r="N1104" i="12"/>
  <c r="N1105" i="12"/>
  <c r="N1106" i="12"/>
  <c r="N1107" i="12"/>
  <c r="N1108" i="12"/>
  <c r="O1108" i="12"/>
  <c r="N1109" i="12"/>
  <c r="N1111" i="12"/>
  <c r="N1112" i="12"/>
  <c r="N1113" i="12"/>
  <c r="N1115" i="12"/>
  <c r="N1116" i="12"/>
  <c r="N1117" i="12"/>
  <c r="N1119" i="12"/>
  <c r="N1120" i="12"/>
  <c r="N1121" i="12"/>
  <c r="N1122" i="12"/>
  <c r="N1123" i="12"/>
  <c r="N1125" i="12"/>
  <c r="N1126" i="12"/>
  <c r="N1127" i="12"/>
  <c r="O1127" i="12" s="1"/>
  <c r="N1128" i="12"/>
  <c r="N1130" i="12"/>
  <c r="N1131" i="12"/>
  <c r="N1132" i="12"/>
  <c r="N1133" i="12"/>
  <c r="N1135" i="12"/>
  <c r="N1136" i="12"/>
  <c r="N1139" i="12"/>
  <c r="O1139" i="12" s="1"/>
  <c r="N1140" i="12"/>
  <c r="N1143" i="12"/>
  <c r="N1146" i="12"/>
  <c r="N1152" i="12"/>
  <c r="O1152" i="12" s="1"/>
  <c r="N1153" i="12"/>
  <c r="N1161" i="12"/>
  <c r="N1163" i="12"/>
  <c r="O1163" i="12"/>
  <c r="N1164" i="12"/>
  <c r="N1165" i="12"/>
  <c r="N1166" i="12"/>
  <c r="N1167" i="12"/>
  <c r="N1168" i="12"/>
  <c r="N1169" i="12"/>
  <c r="N1170" i="12"/>
  <c r="N1171" i="12"/>
  <c r="N1172" i="12"/>
  <c r="N1173" i="12"/>
  <c r="N1174" i="12"/>
  <c r="N1175" i="12"/>
  <c r="N1176" i="12"/>
  <c r="N1177" i="12"/>
  <c r="N1178" i="12"/>
  <c r="N1179" i="12"/>
  <c r="N1180" i="12"/>
  <c r="N1181" i="12"/>
  <c r="O1181" i="12" s="1"/>
  <c r="N1182" i="12"/>
  <c r="N1183" i="12"/>
  <c r="N1184" i="12"/>
  <c r="N1185" i="12"/>
  <c r="N1186" i="12"/>
  <c r="N1187" i="12"/>
  <c r="N1188" i="12"/>
  <c r="N1189" i="12"/>
  <c r="N1190" i="12"/>
  <c r="N1191" i="12"/>
  <c r="N1192" i="12"/>
  <c r="N1193" i="12"/>
  <c r="N1194" i="12"/>
  <c r="N1195" i="12"/>
  <c r="N1196" i="12"/>
  <c r="N1197" i="12"/>
  <c r="N1198" i="12"/>
  <c r="N1199" i="12"/>
  <c r="N1200" i="12"/>
  <c r="N1201" i="12"/>
  <c r="N1202" i="12"/>
  <c r="N1203" i="12"/>
  <c r="N1204" i="12"/>
  <c r="N1205" i="12"/>
  <c r="N1206" i="12"/>
  <c r="N1207" i="12"/>
  <c r="N1208" i="12"/>
  <c r="N1209" i="12"/>
  <c r="N1210" i="12"/>
  <c r="N1211" i="12"/>
  <c r="N1212" i="12"/>
  <c r="N1213" i="12"/>
  <c r="N1214" i="12"/>
  <c r="N1215" i="12"/>
  <c r="N1216" i="12"/>
  <c r="N1217" i="12"/>
  <c r="N1218" i="12"/>
  <c r="N1219" i="12"/>
  <c r="O1219" i="12" s="1"/>
  <c r="N1220" i="12"/>
  <c r="N1221" i="12"/>
  <c r="N1222" i="12"/>
  <c r="N1223" i="12"/>
  <c r="N1224" i="12"/>
  <c r="N1225" i="12"/>
  <c r="N1226" i="12"/>
  <c r="N1227" i="12"/>
  <c r="N1228" i="12"/>
  <c r="N1229" i="12"/>
  <c r="N1230" i="12"/>
  <c r="N1231" i="12"/>
  <c r="N1232" i="12"/>
  <c r="N1233" i="12"/>
  <c r="N1234" i="12"/>
  <c r="N1237" i="12"/>
  <c r="N1238" i="12"/>
  <c r="N1239" i="12"/>
  <c r="N1240" i="12"/>
  <c r="N1243" i="12"/>
  <c r="O1243" i="12" s="1"/>
  <c r="N1245" i="12"/>
  <c r="O1245" i="12" s="1"/>
  <c r="N1248" i="12"/>
  <c r="O1248" i="12" s="1"/>
  <c r="N1258" i="12"/>
  <c r="O1258" i="12" s="1"/>
  <c r="O1341" i="12"/>
  <c r="O1363" i="12"/>
  <c r="O1393" i="12"/>
  <c r="N1435" i="12"/>
  <c r="O1435" i="12" s="1"/>
  <c r="N1436" i="12"/>
  <c r="N1440" i="12"/>
  <c r="N1443" i="12"/>
  <c r="N1445" i="12"/>
  <c r="N1447" i="12"/>
  <c r="N1450" i="12"/>
  <c r="N1452" i="12"/>
  <c r="N1454" i="12"/>
  <c r="N1456" i="12"/>
  <c r="N1458" i="12"/>
  <c r="N1460" i="12"/>
  <c r="N1461" i="12"/>
  <c r="N1463" i="12"/>
  <c r="N1467" i="12"/>
  <c r="N1469" i="12"/>
  <c r="O1469" i="12" s="1"/>
  <c r="N1470" i="12"/>
  <c r="N1471" i="12"/>
  <c r="N1472" i="12"/>
  <c r="N1473" i="12"/>
  <c r="N1474" i="12"/>
  <c r="N1475" i="12"/>
  <c r="N1476" i="12"/>
  <c r="N1477" i="12"/>
  <c r="N1478" i="12"/>
  <c r="N1479" i="12"/>
  <c r="N1482" i="12"/>
  <c r="O1482" i="12" s="1"/>
  <c r="N1483" i="12"/>
  <c r="N1485" i="12"/>
  <c r="N1487" i="12"/>
  <c r="N1489" i="12"/>
  <c r="N1493" i="12"/>
  <c r="N1495" i="12"/>
  <c r="N1497" i="12"/>
  <c r="N1499" i="12"/>
  <c r="O1499" i="12" s="1"/>
  <c r="N1500" i="12"/>
  <c r="N1501" i="12"/>
  <c r="N1502" i="12"/>
  <c r="N1503" i="12"/>
  <c r="N1504" i="12"/>
  <c r="N1505" i="12"/>
  <c r="N1506" i="12"/>
  <c r="N1507" i="12"/>
  <c r="N1508" i="12"/>
  <c r="N1509" i="12"/>
  <c r="N1510" i="12"/>
  <c r="N1513" i="12"/>
  <c r="O1513" i="12" s="1"/>
  <c r="N1514" i="12"/>
  <c r="N1517" i="12"/>
  <c r="N1519" i="12"/>
  <c r="N1522" i="12"/>
  <c r="N1524" i="12"/>
  <c r="N1526" i="12"/>
  <c r="N1528" i="12"/>
  <c r="N1530" i="12"/>
  <c r="N1532" i="12"/>
  <c r="N1534" i="12"/>
  <c r="N1536" i="12"/>
  <c r="O1536" i="12" s="1"/>
  <c r="N1537" i="12"/>
  <c r="N1538" i="12"/>
  <c r="N1539" i="12"/>
  <c r="N1540" i="12"/>
  <c r="N1541" i="12"/>
  <c r="N1542" i="12"/>
  <c r="N1543" i="12"/>
  <c r="N1544" i="12"/>
  <c r="N1545" i="12"/>
  <c r="N1546" i="12"/>
  <c r="N1549" i="12"/>
  <c r="N1553" i="12"/>
  <c r="N1555" i="12"/>
  <c r="N1557" i="12"/>
  <c r="N1560" i="12"/>
  <c r="N1562" i="12"/>
  <c r="N1564" i="12"/>
  <c r="O1564" i="12" s="1"/>
  <c r="N1565" i="12"/>
  <c r="N1566" i="12"/>
  <c r="N1567" i="12"/>
  <c r="N1568" i="12"/>
  <c r="N1569" i="12"/>
  <c r="N1570" i="12"/>
  <c r="N1571" i="12"/>
  <c r="N1572" i="12"/>
  <c r="N1573" i="12"/>
  <c r="N1574" i="12"/>
  <c r="N1577" i="12"/>
  <c r="N1579" i="12"/>
  <c r="N1581" i="12"/>
  <c r="N1583" i="12"/>
  <c r="N1585" i="12"/>
  <c r="N1588" i="12"/>
  <c r="N1590" i="12"/>
  <c r="N1593" i="12"/>
  <c r="N1594" i="12"/>
  <c r="N1595" i="12"/>
  <c r="N1597" i="12"/>
  <c r="N1599" i="12"/>
  <c r="N1603" i="12"/>
  <c r="O1603" i="12" s="1"/>
  <c r="N1604" i="12"/>
  <c r="N1605" i="12"/>
  <c r="N1606" i="12"/>
  <c r="N1607" i="12"/>
  <c r="N1608" i="12"/>
  <c r="N1609" i="12"/>
  <c r="N1610" i="12"/>
  <c r="N1611" i="12"/>
  <c r="N1612" i="12"/>
  <c r="N1613" i="12"/>
  <c r="N1614" i="12"/>
  <c r="N1615" i="12"/>
  <c r="N1618" i="12"/>
  <c r="O1618" i="12" s="1"/>
  <c r="N1619" i="12"/>
  <c r="N1621" i="12"/>
  <c r="N1623" i="12"/>
  <c r="N1625" i="12"/>
  <c r="N1632" i="12"/>
  <c r="N1634" i="12"/>
  <c r="N1640" i="12"/>
  <c r="N1642" i="12"/>
  <c r="N1643" i="12"/>
  <c r="N1644" i="12"/>
  <c r="N1645" i="12"/>
  <c r="N1646" i="12"/>
  <c r="N1647" i="12"/>
  <c r="N1648" i="12"/>
  <c r="N1649" i="12"/>
  <c r="N1650" i="12"/>
  <c r="N1651" i="12"/>
  <c r="N1652" i="12"/>
  <c r="N1653" i="12"/>
  <c r="N1654" i="12"/>
  <c r="N1655" i="12"/>
  <c r="N1656" i="12"/>
  <c r="N1657" i="12"/>
  <c r="N1658" i="12"/>
  <c r="N1659" i="12"/>
  <c r="N1660" i="12"/>
  <c r="N1661" i="12"/>
  <c r="N1662" i="12"/>
  <c r="N1663" i="12"/>
  <c r="N1664" i="12"/>
  <c r="O1664" i="12" s="1"/>
  <c r="N1665" i="12"/>
  <c r="N1667" i="12"/>
  <c r="N1669" i="12"/>
  <c r="N1670" i="12"/>
  <c r="N1671" i="12"/>
  <c r="N1672" i="12"/>
  <c r="N1673" i="12"/>
  <c r="N1674" i="12"/>
  <c r="N1675" i="12"/>
  <c r="N1676" i="12"/>
  <c r="N1677" i="12"/>
  <c r="N1678" i="12"/>
  <c r="N1679" i="12"/>
  <c r="N1680" i="12"/>
  <c r="N1681" i="12"/>
  <c r="N1682" i="12"/>
  <c r="N1683" i="12"/>
  <c r="N1684" i="12"/>
  <c r="O1684" i="12" s="1"/>
  <c r="N1685" i="12"/>
  <c r="N1687" i="12"/>
  <c r="N1688" i="12"/>
  <c r="N1689" i="12"/>
  <c r="N1690" i="12"/>
  <c r="N1691" i="12"/>
  <c r="N1692" i="12"/>
  <c r="N1693" i="12"/>
  <c r="N1694" i="12"/>
  <c r="N1695" i="12"/>
  <c r="N1696" i="12"/>
  <c r="N1697" i="12"/>
  <c r="N1699" i="12"/>
  <c r="N1700" i="12"/>
  <c r="N1701" i="12"/>
  <c r="N1702" i="12"/>
  <c r="N1703" i="12"/>
  <c r="N1704" i="12"/>
  <c r="N1705" i="12"/>
  <c r="N1706" i="12"/>
  <c r="N1707" i="12"/>
  <c r="N1708" i="12"/>
  <c r="N1709" i="12"/>
  <c r="N1710" i="12"/>
  <c r="N1711" i="12"/>
  <c r="N1712" i="12"/>
  <c r="N1713" i="12"/>
  <c r="N1714" i="12"/>
  <c r="N1715" i="12"/>
  <c r="N1716" i="12"/>
  <c r="N1717" i="12"/>
  <c r="N1718" i="12"/>
  <c r="N1719" i="12"/>
  <c r="N1720" i="12"/>
  <c r="N1721" i="12"/>
  <c r="N1722" i="12"/>
  <c r="N1723" i="12"/>
  <c r="N1724" i="12"/>
  <c r="N1726" i="12"/>
  <c r="O1726" i="12" s="1"/>
  <c r="N1727" i="12"/>
  <c r="N1728" i="12"/>
  <c r="N1729" i="12"/>
  <c r="N1730" i="12"/>
  <c r="N1731" i="12"/>
  <c r="N1732" i="12"/>
  <c r="N1733" i="12"/>
  <c r="O1733" i="12" s="1"/>
  <c r="N1734" i="12"/>
  <c r="N1735" i="12"/>
  <c r="N1736" i="12"/>
  <c r="N1737" i="12"/>
  <c r="N1738" i="12"/>
  <c r="N1739" i="12"/>
  <c r="O1739" i="12" s="1"/>
  <c r="N1740" i="12"/>
  <c r="N1741" i="12"/>
  <c r="N1742" i="12"/>
  <c r="N1743" i="12"/>
  <c r="N1744" i="12"/>
  <c r="N1745" i="12"/>
  <c r="N1746" i="12"/>
  <c r="N1748" i="12"/>
  <c r="O1748" i="12" s="1"/>
  <c r="N1749" i="12"/>
  <c r="N1750" i="12"/>
  <c r="N1751" i="12"/>
  <c r="N1752" i="12"/>
  <c r="N1753" i="12"/>
  <c r="N1754" i="12"/>
  <c r="N1755" i="12"/>
  <c r="N1756" i="12"/>
  <c r="N1757" i="12"/>
  <c r="N1758" i="12"/>
  <c r="N1759" i="12"/>
  <c r="N1760" i="12"/>
  <c r="O1760" i="12" s="1"/>
  <c r="N1761" i="12"/>
  <c r="N1762" i="12"/>
  <c r="N1763" i="12"/>
  <c r="N1764" i="12"/>
  <c r="N1765" i="12"/>
  <c r="N1766" i="12"/>
  <c r="N1767" i="12"/>
  <c r="N1770" i="12"/>
  <c r="O1770" i="12" s="1"/>
  <c r="N1771" i="12"/>
  <c r="N1772" i="12"/>
  <c r="N1773" i="12"/>
  <c r="N1774" i="12"/>
  <c r="N1775" i="12"/>
  <c r="N1776" i="12"/>
  <c r="N1777" i="12"/>
  <c r="N1778" i="12"/>
  <c r="N1779" i="12"/>
  <c r="N1780" i="12"/>
  <c r="N1781" i="12"/>
  <c r="N1782" i="12"/>
  <c r="N1783" i="12"/>
  <c r="O1783" i="12" s="1"/>
  <c r="N1784" i="12"/>
  <c r="N1786" i="12"/>
  <c r="O1786" i="12" s="1"/>
  <c r="N1787" i="12"/>
  <c r="N1788" i="12"/>
  <c r="N1789" i="12"/>
  <c r="N1790" i="12"/>
  <c r="N1791" i="12"/>
  <c r="N1792" i="12"/>
  <c r="N1793" i="12"/>
  <c r="N1794" i="12"/>
  <c r="N1795" i="12"/>
  <c r="O1795" i="12" s="1"/>
  <c r="N1796" i="12"/>
  <c r="N1797" i="12"/>
  <c r="N1798" i="12"/>
  <c r="N1799" i="12"/>
  <c r="N1800" i="12"/>
  <c r="N1801" i="12"/>
  <c r="N1802" i="12"/>
  <c r="N1804" i="12"/>
  <c r="O1804" i="12" s="1"/>
  <c r="N1805" i="12"/>
  <c r="O1805" i="12" s="1"/>
  <c r="N1806" i="12"/>
  <c r="N1807" i="12"/>
  <c r="N1808" i="12"/>
  <c r="N1809" i="12"/>
  <c r="N1810" i="12"/>
  <c r="N1811" i="12"/>
  <c r="N1812" i="12"/>
  <c r="O1812" i="12" s="1"/>
  <c r="N1813" i="12"/>
  <c r="N1814" i="12"/>
  <c r="N1815" i="12"/>
  <c r="N1816" i="12"/>
  <c r="N1817" i="12"/>
  <c r="N1818" i="12"/>
  <c r="N1819" i="12"/>
  <c r="N1820" i="12"/>
  <c r="N1821" i="12"/>
  <c r="N1822" i="12"/>
  <c r="N1823" i="12"/>
  <c r="N1824" i="12"/>
  <c r="N1825" i="12"/>
  <c r="N1826" i="12"/>
  <c r="N1827" i="12"/>
  <c r="N1828" i="12"/>
  <c r="N1829" i="12"/>
  <c r="N1830" i="12"/>
  <c r="N1831" i="12"/>
  <c r="N1832" i="12"/>
  <c r="N1833" i="12"/>
  <c r="N1834" i="12"/>
  <c r="N1835" i="12"/>
  <c r="N1836" i="12"/>
  <c r="N1837" i="12"/>
  <c r="N1838" i="12"/>
  <c r="N1839" i="12"/>
  <c r="N1840" i="12"/>
  <c r="N1841" i="12"/>
  <c r="N1842" i="12"/>
  <c r="N1845" i="12"/>
  <c r="O1845" i="12" s="1"/>
  <c r="N1846" i="12"/>
  <c r="N1847" i="12"/>
  <c r="N1848" i="12"/>
  <c r="N1849" i="12"/>
  <c r="N1850" i="12"/>
  <c r="N1851" i="12"/>
  <c r="N1852" i="12"/>
  <c r="N1853" i="12"/>
  <c r="N1854" i="12"/>
  <c r="N1855" i="12"/>
  <c r="N1856" i="12"/>
  <c r="N1857" i="12"/>
  <c r="N1858" i="12"/>
  <c r="N1859" i="12"/>
  <c r="N1860" i="12"/>
  <c r="N1861" i="12"/>
  <c r="N1862" i="12"/>
  <c r="N1863" i="12"/>
  <c r="N1864" i="12"/>
  <c r="N1865" i="12"/>
  <c r="N1866" i="12"/>
  <c r="N1867" i="12"/>
  <c r="O1867" i="12" s="1"/>
  <c r="N1868" i="12"/>
  <c r="N1869" i="12"/>
  <c r="N1870" i="12"/>
  <c r="N1871" i="12"/>
  <c r="N1872" i="12"/>
  <c r="N1873" i="12"/>
  <c r="N1874" i="12"/>
  <c r="N1875" i="12"/>
  <c r="N1876" i="12"/>
  <c r="N1877" i="12"/>
  <c r="N1878" i="12"/>
  <c r="O1878" i="12" s="1"/>
  <c r="N1879" i="12"/>
  <c r="O1879" i="12" s="1"/>
  <c r="N1880" i="12"/>
  <c r="N1881" i="12"/>
  <c r="N1882" i="12"/>
  <c r="N1883" i="12"/>
  <c r="N1884" i="12"/>
  <c r="N1885" i="12"/>
  <c r="N1886" i="12"/>
  <c r="N1887" i="12"/>
  <c r="N1888" i="12"/>
  <c r="N1889" i="12"/>
  <c r="N1890" i="12"/>
  <c r="N1891" i="12"/>
  <c r="N1892" i="12"/>
  <c r="N1893" i="12"/>
  <c r="N1894" i="12"/>
  <c r="O1894" i="12" s="1"/>
  <c r="N1895" i="12"/>
  <c r="N1896" i="12"/>
  <c r="N1897" i="12"/>
  <c r="N1898" i="12"/>
  <c r="N1899" i="12"/>
  <c r="N1900" i="12"/>
  <c r="N1901" i="12"/>
  <c r="N1906" i="12"/>
  <c r="O1906" i="12" s="1"/>
  <c r="N1907" i="12"/>
  <c r="N1908" i="12"/>
  <c r="N1909" i="12"/>
  <c r="N1910" i="12"/>
  <c r="N1911" i="12"/>
  <c r="N1912" i="12"/>
  <c r="N1913" i="12"/>
  <c r="N1914" i="12"/>
  <c r="N1915" i="12"/>
  <c r="N1916" i="12"/>
  <c r="N1917" i="12"/>
  <c r="N1918" i="12"/>
  <c r="N1919" i="12"/>
  <c r="N1920" i="12"/>
  <c r="N1921" i="12"/>
  <c r="N1922" i="12"/>
  <c r="N1923" i="12"/>
  <c r="N1924" i="12"/>
  <c r="N1925" i="12"/>
  <c r="N1926" i="12"/>
  <c r="N1927" i="12"/>
  <c r="N1928" i="12"/>
  <c r="N1929" i="12"/>
  <c r="N1931" i="12"/>
  <c r="N1932" i="12"/>
  <c r="N1933" i="12"/>
  <c r="N1935" i="12"/>
  <c r="N1936" i="12"/>
  <c r="N1937" i="12"/>
  <c r="N1938" i="12"/>
  <c r="N1939" i="12"/>
  <c r="N1940" i="12"/>
  <c r="N1941" i="12"/>
  <c r="N1942" i="12"/>
  <c r="N1943" i="12"/>
  <c r="N1944" i="12"/>
  <c r="N1945" i="12"/>
  <c r="N1946" i="12"/>
  <c r="O1946" i="12" s="1"/>
  <c r="N1947" i="12"/>
  <c r="N1948" i="12"/>
  <c r="N1949" i="12"/>
  <c r="N1950" i="12"/>
  <c r="N1951" i="12"/>
  <c r="N1952" i="12"/>
  <c r="N1953" i="12"/>
  <c r="N1954" i="12"/>
  <c r="N1955" i="12"/>
  <c r="N1956" i="12"/>
  <c r="N1957" i="12"/>
  <c r="N1958" i="12"/>
  <c r="N1959" i="12"/>
  <c r="O1959" i="12" s="1"/>
  <c r="N1960" i="12"/>
  <c r="N1961" i="12"/>
  <c r="N1962" i="12"/>
  <c r="N1963" i="12"/>
  <c r="N1964" i="12"/>
  <c r="N1965" i="12"/>
  <c r="N1966" i="12"/>
  <c r="N1967" i="12"/>
  <c r="N1968" i="12"/>
  <c r="N1969" i="12"/>
  <c r="N1970" i="12"/>
  <c r="N1971" i="12"/>
  <c r="N1972" i="12"/>
  <c r="N1973" i="12"/>
  <c r="O1973" i="12" s="1"/>
  <c r="N1974" i="12"/>
  <c r="N1975" i="12"/>
  <c r="N1976" i="12"/>
  <c r="N1977" i="12"/>
  <c r="N1978" i="12"/>
  <c r="N1979" i="12"/>
  <c r="N1980" i="12"/>
  <c r="N1981" i="12"/>
  <c r="N1982" i="12"/>
  <c r="N1983" i="12"/>
  <c r="N1984" i="12"/>
  <c r="N1985" i="12"/>
  <c r="N1986" i="12"/>
  <c r="N1987" i="12"/>
  <c r="N1988" i="12"/>
  <c r="N1989" i="12"/>
  <c r="N1990" i="12"/>
  <c r="N1991" i="12"/>
  <c r="N1992" i="12"/>
  <c r="N1993" i="12"/>
  <c r="N1994" i="12"/>
  <c r="N1995" i="12"/>
  <c r="N1996" i="12"/>
  <c r="N1997" i="12"/>
  <c r="N1998" i="12"/>
  <c r="N1999" i="12"/>
  <c r="N2000" i="12"/>
  <c r="N2001" i="12"/>
  <c r="N2002" i="12"/>
  <c r="N2003" i="12"/>
  <c r="N2004" i="12"/>
  <c r="N2005" i="12"/>
  <c r="N2006" i="12"/>
  <c r="N2007" i="12"/>
  <c r="N2008" i="12"/>
  <c r="N2009" i="12"/>
  <c r="N2010" i="12"/>
  <c r="O2010" i="12" s="1"/>
  <c r="N2011" i="12"/>
  <c r="N2012" i="12"/>
  <c r="N2013" i="12"/>
  <c r="N2014" i="12"/>
  <c r="N2015" i="12"/>
  <c r="N2016" i="12"/>
  <c r="N2017" i="12"/>
  <c r="N2018" i="12"/>
  <c r="N2019" i="12"/>
  <c r="N2020" i="12"/>
  <c r="N2021" i="12"/>
  <c r="N2022" i="12"/>
  <c r="N2023" i="12"/>
  <c r="N2024" i="12"/>
  <c r="N2025" i="12"/>
  <c r="N2026" i="12"/>
  <c r="O2026" i="12" s="1"/>
  <c r="N2027" i="12"/>
  <c r="N2028" i="12"/>
  <c r="N2029" i="12"/>
  <c r="N2030" i="12"/>
  <c r="N2031" i="12"/>
  <c r="N2032" i="12"/>
  <c r="N2033" i="12"/>
  <c r="N2034" i="12"/>
  <c r="N2035" i="12"/>
  <c r="N2036" i="12"/>
  <c r="O2036" i="12" s="1"/>
  <c r="N2037" i="12"/>
  <c r="O2037" i="12" s="1"/>
  <c r="N2038" i="12"/>
  <c r="N2039" i="12"/>
  <c r="N2040" i="12"/>
  <c r="N2041" i="12"/>
  <c r="N2042" i="12"/>
  <c r="N2043" i="12"/>
  <c r="N2044" i="12"/>
  <c r="O2044" i="12" s="1"/>
  <c r="N2045" i="12"/>
  <c r="N2046" i="12"/>
  <c r="N2047" i="12"/>
  <c r="N2048" i="12"/>
  <c r="N2049" i="12"/>
  <c r="N2050" i="12"/>
  <c r="N2051" i="12"/>
  <c r="N2052" i="12"/>
  <c r="N2055" i="12"/>
  <c r="O2055" i="12" s="1"/>
  <c r="N2056" i="12"/>
  <c r="N2057" i="12"/>
  <c r="N2058" i="12"/>
  <c r="N2059" i="12"/>
  <c r="N2060" i="12"/>
  <c r="N2061" i="12"/>
  <c r="N2062" i="12"/>
  <c r="O2062" i="12" s="1"/>
  <c r="N2063" i="12"/>
  <c r="N2065" i="12"/>
  <c r="O2065" i="12" s="1"/>
  <c r="N2066" i="12"/>
  <c r="N2067" i="12"/>
  <c r="N2068" i="12"/>
  <c r="N2069" i="12"/>
  <c r="N2070" i="12"/>
  <c r="N2071" i="12"/>
  <c r="O2071" i="12" s="1"/>
  <c r="N2072" i="12"/>
  <c r="N2073" i="12"/>
  <c r="N2074" i="12"/>
  <c r="N2075" i="12"/>
  <c r="N2076" i="12"/>
  <c r="O2076" i="12" s="1"/>
  <c r="N2077" i="12"/>
  <c r="N2078" i="12"/>
  <c r="N2079" i="12"/>
  <c r="N2080" i="12"/>
  <c r="N2081" i="12"/>
  <c r="N2082" i="12"/>
  <c r="N2083" i="12"/>
  <c r="N2084" i="12"/>
  <c r="N2085" i="12"/>
  <c r="N2086" i="12"/>
  <c r="N2089" i="12"/>
  <c r="O2089" i="12" s="1"/>
  <c r="N2090" i="12"/>
  <c r="N2091" i="12"/>
  <c r="N2092" i="12"/>
  <c r="N2093" i="12"/>
  <c r="N2094" i="12"/>
  <c r="O2094" i="12" s="1"/>
  <c r="N2095" i="12"/>
  <c r="O2095" i="12" s="1"/>
  <c r="N2096" i="12"/>
  <c r="N2097" i="12"/>
  <c r="N2098" i="12"/>
  <c r="N2099" i="12"/>
  <c r="O2099" i="12" s="1"/>
  <c r="N2100" i="12"/>
  <c r="N2101" i="12"/>
  <c r="N2102" i="12"/>
  <c r="N2103" i="12"/>
  <c r="N2104" i="12"/>
  <c r="N2105" i="12"/>
  <c r="N2106" i="12"/>
  <c r="N2107" i="12"/>
  <c r="N2108" i="12"/>
  <c r="N2109" i="12"/>
  <c r="N2110" i="12"/>
  <c r="N2111" i="12"/>
  <c r="N2112" i="12"/>
  <c r="N2113" i="12"/>
  <c r="N2114" i="12"/>
  <c r="N2115" i="12"/>
  <c r="N2116" i="12"/>
  <c r="N2117" i="12"/>
  <c r="N2118" i="12"/>
  <c r="N2119" i="12"/>
  <c r="N2120" i="12"/>
  <c r="O2120" i="12" s="1"/>
  <c r="N2121" i="12"/>
  <c r="N2122" i="12"/>
  <c r="N2123" i="12"/>
  <c r="N2124" i="12"/>
  <c r="N2125" i="12"/>
  <c r="N2126" i="12"/>
  <c r="N2127" i="12"/>
  <c r="N2128" i="12"/>
  <c r="N2129" i="12"/>
  <c r="N2130" i="12"/>
  <c r="O2130" i="12" s="1"/>
  <c r="N2131" i="12"/>
  <c r="N2132" i="12"/>
  <c r="N2133" i="12"/>
  <c r="N2134" i="12"/>
  <c r="N2135" i="12"/>
  <c r="N2136" i="12"/>
  <c r="N2137" i="12"/>
  <c r="N2138" i="12"/>
  <c r="N2139" i="12"/>
  <c r="N2140" i="12"/>
  <c r="N2141" i="12"/>
  <c r="N2142" i="12"/>
  <c r="N2143" i="12"/>
  <c r="N2144" i="12"/>
  <c r="N2145" i="12"/>
  <c r="O2145" i="12"/>
  <c r="N2146" i="12"/>
  <c r="N2147" i="12"/>
  <c r="N2148" i="12"/>
  <c r="N2149" i="12"/>
  <c r="N2150" i="12"/>
  <c r="N2151" i="12"/>
  <c r="N2152" i="12"/>
  <c r="N2153" i="12"/>
  <c r="N2154" i="12"/>
  <c r="N2155" i="12"/>
  <c r="N2156" i="12"/>
  <c r="N2157" i="12"/>
  <c r="N2158" i="12"/>
  <c r="N2159" i="12"/>
  <c r="N2160" i="12"/>
  <c r="N2161" i="12"/>
  <c r="O2161" i="12"/>
  <c r="N2162" i="12"/>
  <c r="N2163" i="12"/>
  <c r="N2164" i="12"/>
  <c r="N2165" i="12"/>
  <c r="N2166" i="12"/>
  <c r="N2167" i="12"/>
  <c r="N2168" i="12"/>
  <c r="N2169" i="12"/>
  <c r="N2170" i="12"/>
  <c r="N2171" i="12"/>
  <c r="N2172" i="12"/>
  <c r="N2173" i="12"/>
  <c r="N2174" i="12"/>
  <c r="N2175" i="12"/>
  <c r="O2175" i="12" s="1"/>
  <c r="N2176" i="12"/>
  <c r="N2177" i="12"/>
  <c r="N2178" i="12"/>
  <c r="N2179" i="12"/>
  <c r="N2180" i="12"/>
  <c r="N2181" i="12"/>
  <c r="N2182" i="12"/>
  <c r="N2183" i="12"/>
  <c r="N2184" i="12"/>
  <c r="O2184" i="12" s="1"/>
  <c r="N2185" i="12"/>
  <c r="N2186" i="12"/>
  <c r="N2187" i="12"/>
  <c r="N2188" i="12"/>
  <c r="N2189" i="12"/>
  <c r="N2190" i="12"/>
  <c r="N2191" i="12"/>
  <c r="O2191" i="12"/>
  <c r="N2192" i="12"/>
  <c r="N2193" i="12"/>
  <c r="N2194" i="12"/>
  <c r="N2195" i="12"/>
  <c r="N2196" i="12"/>
  <c r="N2197" i="12"/>
  <c r="N2198" i="12"/>
  <c r="N2199" i="12"/>
  <c r="N2200" i="12"/>
  <c r="N2201" i="12"/>
  <c r="N2202" i="12"/>
  <c r="N2203" i="12"/>
  <c r="N2204" i="12"/>
  <c r="N2205" i="12"/>
  <c r="N2206" i="12"/>
  <c r="N2207" i="12"/>
  <c r="N2208" i="12"/>
  <c r="O2208" i="12" s="1"/>
  <c r="N2209" i="12"/>
  <c r="N2210" i="12"/>
  <c r="N2211" i="12"/>
  <c r="N2212" i="12"/>
  <c r="N2213" i="12"/>
  <c r="N2214" i="12"/>
  <c r="N2215" i="12"/>
  <c r="N2216" i="12"/>
  <c r="N2217" i="12"/>
  <c r="O2217" i="12" s="1"/>
  <c r="N2218" i="12"/>
  <c r="N2219" i="12"/>
  <c r="N2220" i="12"/>
  <c r="N2221" i="12"/>
  <c r="N2222" i="12"/>
  <c r="N2223" i="12"/>
  <c r="N2224" i="12"/>
  <c r="N2225" i="12"/>
  <c r="N2226" i="12"/>
  <c r="N2227" i="12"/>
  <c r="O2227" i="12" s="1"/>
  <c r="N2228" i="12"/>
  <c r="N2229" i="12"/>
  <c r="N2230" i="12"/>
  <c r="O2230" i="12" s="1"/>
  <c r="N2231" i="12"/>
  <c r="N2232" i="12"/>
  <c r="N2233" i="12"/>
  <c r="N2234" i="12"/>
  <c r="N2235" i="12"/>
  <c r="N2236" i="12"/>
  <c r="N2237" i="12"/>
  <c r="N2238" i="12"/>
  <c r="O2238" i="12" s="1"/>
  <c r="N2239" i="12"/>
  <c r="N2240" i="12"/>
  <c r="N2241" i="12"/>
  <c r="N2242" i="12"/>
  <c r="O2242" i="12"/>
  <c r="N2243" i="12"/>
  <c r="N2244" i="12"/>
  <c r="N2245" i="12"/>
  <c r="N2246" i="12"/>
  <c r="N2247" i="12"/>
  <c r="N2248" i="12"/>
  <c r="N2249" i="12"/>
  <c r="N2250" i="12"/>
  <c r="N2251" i="12"/>
  <c r="N2252" i="12"/>
  <c r="N2253" i="12"/>
  <c r="O2253" i="12" s="1"/>
  <c r="N2254" i="12"/>
  <c r="N2255" i="12"/>
  <c r="N2256" i="12"/>
  <c r="N2257" i="12"/>
  <c r="N2258" i="12"/>
  <c r="O2258" i="12" s="1"/>
  <c r="N2259" i="12"/>
  <c r="N2260" i="12"/>
  <c r="N2261" i="12"/>
  <c r="N2262" i="12"/>
  <c r="N2263" i="12"/>
  <c r="N2264" i="12"/>
  <c r="N2265" i="12"/>
  <c r="N2266" i="12"/>
  <c r="N2267" i="12"/>
  <c r="O2267" i="12" s="1"/>
  <c r="N2268" i="12"/>
  <c r="N2269" i="12"/>
  <c r="N2270" i="12"/>
  <c r="N2271" i="12"/>
  <c r="N2272" i="12"/>
  <c r="N2273" i="12"/>
  <c r="N2274" i="12"/>
  <c r="N2275" i="12"/>
  <c r="N2276" i="12"/>
  <c r="O2276" i="12" s="1"/>
  <c r="N2277" i="12"/>
  <c r="N2278" i="12"/>
  <c r="N2279" i="12"/>
  <c r="N2280" i="12"/>
  <c r="N2281" i="12"/>
  <c r="N2282" i="12"/>
  <c r="N2283" i="12"/>
  <c r="N2284" i="12"/>
  <c r="N2285" i="12"/>
  <c r="N2286" i="12"/>
  <c r="O2286" i="12"/>
  <c r="N2287" i="12"/>
  <c r="N2288" i="12"/>
  <c r="N2289" i="12"/>
  <c r="N2290" i="12"/>
  <c r="N2291" i="12"/>
  <c r="N2292" i="12"/>
  <c r="N2293" i="12"/>
  <c r="N2294" i="12"/>
  <c r="N2295" i="12"/>
  <c r="N2296" i="12"/>
  <c r="N2297" i="12"/>
  <c r="N2298" i="12"/>
  <c r="O2298" i="12"/>
  <c r="N2299" i="12"/>
  <c r="N2300" i="12"/>
  <c r="N2301" i="12"/>
  <c r="N2302" i="12"/>
  <c r="N2303" i="12"/>
  <c r="N2304" i="12"/>
  <c r="N2305" i="12"/>
  <c r="N2306" i="12"/>
  <c r="N2307" i="12"/>
  <c r="N2308" i="12"/>
  <c r="O2308" i="12" s="1"/>
  <c r="N2309" i="12"/>
  <c r="N2310" i="12"/>
  <c r="N2311" i="12"/>
  <c r="N2312" i="12"/>
  <c r="N2313" i="12"/>
  <c r="N2314" i="12"/>
  <c r="N2315" i="12"/>
  <c r="N2316" i="12"/>
  <c r="N2317" i="12"/>
  <c r="O2317" i="12" s="1"/>
  <c r="N2318" i="12"/>
  <c r="N2319" i="12"/>
  <c r="N2320" i="12"/>
  <c r="N2321" i="12"/>
  <c r="N2322" i="12"/>
  <c r="N2323" i="12"/>
  <c r="N2324" i="12"/>
  <c r="N2325" i="12"/>
  <c r="N2326" i="12"/>
  <c r="O2326" i="12"/>
  <c r="N2327" i="12"/>
  <c r="N2328" i="12"/>
  <c r="N2329" i="12"/>
  <c r="N2330" i="12"/>
  <c r="N2331" i="12"/>
  <c r="N2332" i="12"/>
  <c r="N2333" i="12"/>
  <c r="N2334" i="12"/>
  <c r="N2335" i="12"/>
  <c r="O2335" i="12"/>
  <c r="N2336" i="12"/>
  <c r="N2337" i="12"/>
  <c r="N2338" i="12"/>
  <c r="N2339" i="12"/>
  <c r="N2340" i="12"/>
  <c r="N2341" i="12"/>
  <c r="N2342" i="12"/>
  <c r="N2343" i="12"/>
  <c r="N2344" i="12"/>
  <c r="O2344" i="12"/>
  <c r="N2345" i="12"/>
  <c r="N2346" i="12"/>
  <c r="N2347" i="12"/>
  <c r="N2348" i="12"/>
  <c r="N2349" i="12"/>
  <c r="N2350" i="12"/>
  <c r="O2350" i="12" s="1"/>
  <c r="N2351" i="12"/>
  <c r="N2352" i="12"/>
  <c r="N2353" i="12"/>
  <c r="N2354" i="12"/>
  <c r="N2355" i="12"/>
  <c r="N2356" i="12"/>
  <c r="N2357" i="12"/>
  <c r="O2357" i="12" s="1"/>
  <c r="N2358" i="12"/>
  <c r="N2359" i="12"/>
  <c r="N2360" i="12"/>
  <c r="N2361" i="12"/>
  <c r="N2362" i="12"/>
  <c r="N2363" i="12"/>
  <c r="N2364" i="12"/>
  <c r="N2365" i="12"/>
  <c r="N2366" i="12"/>
  <c r="O2366" i="12" s="1"/>
  <c r="N2367" i="12"/>
  <c r="N2368" i="12"/>
  <c r="N2369" i="12"/>
  <c r="N2370" i="12"/>
  <c r="N2371" i="12"/>
  <c r="N2372" i="12"/>
  <c r="N2373" i="12"/>
  <c r="N2374" i="12"/>
  <c r="N2375" i="12"/>
  <c r="N2376" i="12"/>
  <c r="N2377" i="12"/>
  <c r="N2378" i="12"/>
  <c r="O2378" i="12" s="1"/>
  <c r="N2379" i="12"/>
  <c r="N2380" i="12"/>
  <c r="N2381" i="12"/>
  <c r="N2382" i="12"/>
  <c r="N2383" i="12"/>
  <c r="N2384" i="12"/>
  <c r="N2385" i="12"/>
  <c r="N2386" i="12"/>
  <c r="N2387" i="12"/>
  <c r="N2388" i="12"/>
  <c r="O2388" i="12"/>
  <c r="N2389" i="12"/>
  <c r="N2390" i="12"/>
  <c r="N2391" i="12"/>
  <c r="N2392" i="12"/>
  <c r="N2393" i="12"/>
  <c r="N2394" i="12"/>
  <c r="O2394" i="12" s="1"/>
  <c r="N2395" i="12"/>
  <c r="N2396" i="12"/>
  <c r="N2397" i="12"/>
  <c r="N2398" i="12"/>
  <c r="N2399" i="12"/>
  <c r="N2400" i="12"/>
  <c r="N2401" i="12"/>
  <c r="O2401" i="12" s="1"/>
  <c r="N2402" i="12"/>
  <c r="N2403" i="12"/>
  <c r="N2404" i="12"/>
  <c r="N2405" i="12"/>
  <c r="N2406" i="12"/>
  <c r="N2407" i="12"/>
  <c r="N2408" i="12"/>
  <c r="N2409" i="12"/>
  <c r="N2410" i="12"/>
  <c r="N2411" i="12"/>
  <c r="N2412" i="12"/>
  <c r="O2412" i="12"/>
  <c r="N2413" i="12"/>
  <c r="N2414" i="12"/>
  <c r="N2415" i="12"/>
  <c r="N2416" i="12"/>
  <c r="O2416" i="12"/>
  <c r="N2417" i="12"/>
  <c r="N2418" i="12"/>
  <c r="O2418" i="12" s="1"/>
  <c r="N2419" i="12"/>
  <c r="N2420" i="12"/>
  <c r="N2421" i="12"/>
  <c r="N2440" i="12"/>
  <c r="O2440" i="12" s="1"/>
  <c r="N2441" i="12"/>
  <c r="O2441" i="12" s="1"/>
  <c r="N2442" i="12"/>
  <c r="N2443" i="12"/>
  <c r="N2444" i="12"/>
  <c r="N2445" i="12"/>
  <c r="N2446" i="12"/>
  <c r="N2447" i="12"/>
  <c r="N2448" i="12"/>
  <c r="N2449" i="12"/>
  <c r="N2450" i="12"/>
  <c r="O2450" i="12" s="1"/>
  <c r="N2451" i="12"/>
  <c r="N2452" i="12"/>
  <c r="N2453" i="12"/>
  <c r="N2454" i="12"/>
  <c r="N2455" i="12"/>
  <c r="N2456" i="12"/>
  <c r="N2457" i="12"/>
  <c r="N2458" i="12"/>
  <c r="N2459" i="12"/>
  <c r="O2459" i="12" s="1"/>
  <c r="N2460" i="12"/>
  <c r="N2461" i="12"/>
  <c r="N2462" i="12"/>
  <c r="N2463" i="12"/>
  <c r="N2464" i="12"/>
  <c r="N2465" i="12"/>
  <c r="N2466" i="12"/>
  <c r="N2467" i="12"/>
  <c r="N2468" i="12"/>
  <c r="N2469" i="12"/>
  <c r="N2470" i="12"/>
  <c r="N2471" i="12"/>
  <c r="N2472" i="12"/>
  <c r="N2473" i="12"/>
  <c r="N2474" i="12"/>
  <c r="N2475" i="12"/>
  <c r="N2476" i="12"/>
  <c r="N2477" i="12"/>
  <c r="N2478" i="12"/>
  <c r="N2479" i="12"/>
  <c r="N2480" i="12"/>
  <c r="N2481" i="12"/>
  <c r="N2482" i="12"/>
  <c r="N2483" i="12"/>
  <c r="N2484" i="12"/>
  <c r="N2485" i="12"/>
  <c r="N2486" i="12"/>
  <c r="N2487" i="12"/>
  <c r="N2488" i="12"/>
  <c r="N2489" i="12"/>
  <c r="N2490" i="12"/>
  <c r="N2492" i="12"/>
  <c r="O2492" i="12" s="1"/>
  <c r="N2496" i="12"/>
  <c r="O2499" i="12"/>
  <c r="O2510" i="12"/>
  <c r="O2514" i="12"/>
  <c r="O2515" i="12"/>
  <c r="O2516" i="12"/>
  <c r="N29" i="12"/>
  <c r="N15" i="12"/>
  <c r="O15" i="12" s="1"/>
  <c r="N16" i="12"/>
  <c r="N17" i="12"/>
  <c r="N18" i="12"/>
  <c r="N19" i="12"/>
  <c r="N20" i="12"/>
  <c r="N21" i="12"/>
  <c r="N22" i="12"/>
  <c r="O22" i="12" s="1"/>
  <c r="N23" i="12"/>
  <c r="N24" i="12"/>
  <c r="N25" i="12"/>
  <c r="N26" i="12"/>
  <c r="O26" i="12" s="1"/>
  <c r="N27" i="12"/>
  <c r="N28" i="12"/>
  <c r="G66" i="11"/>
  <c r="F59" i="11"/>
  <c r="C22" i="11"/>
  <c r="D22" i="11" s="1"/>
  <c r="G2510" i="13"/>
  <c r="G2509" i="13"/>
  <c r="I2521" i="12"/>
  <c r="G2515" i="12"/>
  <c r="G2514" i="12"/>
  <c r="H2513" i="12"/>
  <c r="J2513" i="12" s="1"/>
  <c r="K2513" i="12" s="1"/>
  <c r="O2513" i="12" s="1"/>
  <c r="H2512" i="12"/>
  <c r="J2512" i="12" s="1"/>
  <c r="K2512" i="12" s="1"/>
  <c r="O2512" i="12" s="1"/>
  <c r="H2511" i="12"/>
  <c r="J2511" i="12" s="1"/>
  <c r="K2511" i="12" s="1"/>
  <c r="O2511" i="12" s="1"/>
  <c r="H2509" i="12"/>
  <c r="H2508" i="12"/>
  <c r="J2508" i="12" s="1"/>
  <c r="K2508" i="12" s="1"/>
  <c r="O2508" i="12" s="1"/>
  <c r="H2507" i="12"/>
  <c r="J2507" i="12" s="1"/>
  <c r="K2507" i="12" s="1"/>
  <c r="O2507" i="12" s="1"/>
  <c r="H2506" i="12"/>
  <c r="H2504" i="12"/>
  <c r="J2504" i="12" s="1"/>
  <c r="K2504" i="12" s="1"/>
  <c r="O2504" i="12" s="1"/>
  <c r="J2503" i="12"/>
  <c r="K2503" i="12" s="1"/>
  <c r="O2503" i="12" s="1"/>
  <c r="H2502" i="12"/>
  <c r="J2502" i="12" s="1"/>
  <c r="K2502" i="12" s="1"/>
  <c r="O2502" i="12" s="1"/>
  <c r="J2501" i="12"/>
  <c r="K2501" i="12" s="1"/>
  <c r="O2501" i="12" s="1"/>
  <c r="J2500" i="12"/>
  <c r="K2500" i="12" s="1"/>
  <c r="O2500" i="12" s="1"/>
  <c r="H2498" i="12"/>
  <c r="J2498" i="12" s="1"/>
  <c r="K2498" i="12" s="1"/>
  <c r="O2498" i="12" s="1"/>
  <c r="H2497" i="12"/>
  <c r="J2497" i="12" s="1"/>
  <c r="K2497" i="12" s="1"/>
  <c r="O2497" i="12" s="1"/>
  <c r="J2496" i="12"/>
  <c r="K2496" i="12" s="1"/>
  <c r="J2495" i="12"/>
  <c r="K2495" i="12" s="1"/>
  <c r="H2494" i="12"/>
  <c r="J2494" i="12" s="1"/>
  <c r="K2494" i="12" s="1"/>
  <c r="H2493" i="12"/>
  <c r="J2493" i="12" s="1"/>
  <c r="K2493" i="12" s="1"/>
  <c r="O2493" i="12" s="1"/>
  <c r="I2491" i="12"/>
  <c r="N2491" i="12" s="1"/>
  <c r="H2490" i="12"/>
  <c r="J2490" i="12" s="1"/>
  <c r="K2490" i="12" s="1"/>
  <c r="H2489" i="12"/>
  <c r="J2489" i="12" s="1"/>
  <c r="K2489" i="12" s="1"/>
  <c r="H2488" i="12"/>
  <c r="J2488" i="12" s="1"/>
  <c r="K2488" i="12" s="1"/>
  <c r="O2488" i="12" s="1"/>
  <c r="H2487" i="12"/>
  <c r="J2487" i="12" s="1"/>
  <c r="K2487" i="12" s="1"/>
  <c r="H2486" i="12"/>
  <c r="J2486" i="12" s="1"/>
  <c r="K2486" i="12" s="1"/>
  <c r="H2485" i="12"/>
  <c r="J2485" i="12" s="1"/>
  <c r="K2485" i="12" s="1"/>
  <c r="O2485" i="12" s="1"/>
  <c r="H2484" i="12"/>
  <c r="J2484" i="12" s="1"/>
  <c r="K2484" i="12" s="1"/>
  <c r="O2484" i="12" s="1"/>
  <c r="H2483" i="12"/>
  <c r="J2483" i="12" s="1"/>
  <c r="K2483" i="12" s="1"/>
  <c r="H2482" i="12"/>
  <c r="J2482" i="12" s="1"/>
  <c r="K2482" i="12" s="1"/>
  <c r="O2482" i="12" s="1"/>
  <c r="H2481" i="12"/>
  <c r="J2481" i="12" s="1"/>
  <c r="K2481" i="12" s="1"/>
  <c r="H2480" i="12"/>
  <c r="J2480" i="12" s="1"/>
  <c r="K2480" i="12" s="1"/>
  <c r="H2479" i="12"/>
  <c r="J2479" i="12" s="1"/>
  <c r="K2479" i="12" s="1"/>
  <c r="H2478" i="12"/>
  <c r="J2478" i="12" s="1"/>
  <c r="K2478" i="12" s="1"/>
  <c r="H2477" i="12"/>
  <c r="J2477" i="12" s="1"/>
  <c r="K2477" i="12" s="1"/>
  <c r="H2476" i="12"/>
  <c r="J2476" i="12" s="1"/>
  <c r="K2476" i="12" s="1"/>
  <c r="H2475" i="12"/>
  <c r="J2475" i="12" s="1"/>
  <c r="K2475" i="12" s="1"/>
  <c r="H2474" i="12"/>
  <c r="J2474" i="12" s="1"/>
  <c r="K2474" i="12" s="1"/>
  <c r="H2473" i="12"/>
  <c r="J2473" i="12" s="1"/>
  <c r="K2473" i="12" s="1"/>
  <c r="H2472" i="12"/>
  <c r="J2472" i="12" s="1"/>
  <c r="K2472" i="12" s="1"/>
  <c r="O2472" i="12" s="1"/>
  <c r="H2471" i="12"/>
  <c r="J2471" i="12" s="1"/>
  <c r="K2471" i="12" s="1"/>
  <c r="H2470" i="12"/>
  <c r="J2470" i="12" s="1"/>
  <c r="K2470" i="12" s="1"/>
  <c r="H2469" i="12"/>
  <c r="J2469" i="12" s="1"/>
  <c r="K2469" i="12" s="1"/>
  <c r="H2468" i="12"/>
  <c r="J2468" i="12" s="1"/>
  <c r="K2468" i="12" s="1"/>
  <c r="H2467" i="12"/>
  <c r="J2467" i="12" s="1"/>
  <c r="K2467" i="12" s="1"/>
  <c r="H2466" i="12"/>
  <c r="J2466" i="12" s="1"/>
  <c r="K2466" i="12" s="1"/>
  <c r="O2466" i="12" s="1"/>
  <c r="H2465" i="12"/>
  <c r="J2465" i="12" s="1"/>
  <c r="K2465" i="12" s="1"/>
  <c r="H2464" i="12"/>
  <c r="J2464" i="12" s="1"/>
  <c r="K2464" i="12" s="1"/>
  <c r="O2464" i="12" s="1"/>
  <c r="H2463" i="12"/>
  <c r="J2463" i="12" s="1"/>
  <c r="K2463" i="12" s="1"/>
  <c r="H2462" i="12"/>
  <c r="J2462" i="12" s="1"/>
  <c r="K2462" i="12" s="1"/>
  <c r="H2461" i="12"/>
  <c r="J2461" i="12" s="1"/>
  <c r="K2461" i="12" s="1"/>
  <c r="O2461" i="12" s="1"/>
  <c r="H2460" i="12"/>
  <c r="J2460" i="12" s="1"/>
  <c r="K2460" i="12" s="1"/>
  <c r="H2458" i="12"/>
  <c r="J2458" i="12" s="1"/>
  <c r="K2458" i="12" s="1"/>
  <c r="O2458" i="12" s="1"/>
  <c r="H2457" i="12"/>
  <c r="J2457" i="12" s="1"/>
  <c r="K2457" i="12" s="1"/>
  <c r="H2456" i="12"/>
  <c r="J2456" i="12" s="1"/>
  <c r="K2456" i="12" s="1"/>
  <c r="H2455" i="12"/>
  <c r="J2455" i="12" s="1"/>
  <c r="K2455" i="12" s="1"/>
  <c r="H2454" i="12"/>
  <c r="J2454" i="12" s="1"/>
  <c r="K2454" i="12" s="1"/>
  <c r="H2453" i="12"/>
  <c r="J2453" i="12" s="1"/>
  <c r="K2453" i="12" s="1"/>
  <c r="H2452" i="12"/>
  <c r="J2452" i="12" s="1"/>
  <c r="K2452" i="12" s="1"/>
  <c r="O2452" i="12" s="1"/>
  <c r="H2451" i="12"/>
  <c r="J2451" i="12" s="1"/>
  <c r="K2451" i="12" s="1"/>
  <c r="H2449" i="12"/>
  <c r="J2449" i="12" s="1"/>
  <c r="K2449" i="12" s="1"/>
  <c r="H2448" i="12"/>
  <c r="J2448" i="12" s="1"/>
  <c r="K2448" i="12" s="1"/>
  <c r="O2448" i="12" s="1"/>
  <c r="H2447" i="12"/>
  <c r="J2447" i="12" s="1"/>
  <c r="K2447" i="12" s="1"/>
  <c r="H2446" i="12"/>
  <c r="J2446" i="12" s="1"/>
  <c r="K2446" i="12" s="1"/>
  <c r="H2445" i="12"/>
  <c r="J2445" i="12" s="1"/>
  <c r="K2445" i="12" s="1"/>
  <c r="H2444" i="12"/>
  <c r="J2444" i="12" s="1"/>
  <c r="K2444" i="12" s="1"/>
  <c r="H2443" i="12"/>
  <c r="J2443" i="12" s="1"/>
  <c r="K2443" i="12" s="1"/>
  <c r="H2442" i="12"/>
  <c r="J2442" i="12" s="1"/>
  <c r="K2442" i="12" s="1"/>
  <c r="O2442" i="12" s="1"/>
  <c r="H2438" i="12"/>
  <c r="J2438" i="12" s="1"/>
  <c r="K2438" i="12" s="1"/>
  <c r="O2438" i="12" s="1"/>
  <c r="J2437" i="12"/>
  <c r="K2437" i="12" s="1"/>
  <c r="O2437" i="12" s="1"/>
  <c r="H2436" i="12"/>
  <c r="J2436" i="12" s="1"/>
  <c r="K2436" i="12" s="1"/>
  <c r="O2436" i="12" s="1"/>
  <c r="H2435" i="12"/>
  <c r="J2435" i="12" s="1"/>
  <c r="K2435" i="12" s="1"/>
  <c r="O2435" i="12" s="1"/>
  <c r="H2434" i="12"/>
  <c r="J2434" i="12" s="1"/>
  <c r="K2434" i="12" s="1"/>
  <c r="O2434" i="12" s="1"/>
  <c r="H2433" i="12"/>
  <c r="J2433" i="12" s="1"/>
  <c r="K2433" i="12" s="1"/>
  <c r="O2433" i="12" s="1"/>
  <c r="H2432" i="12"/>
  <c r="J2432" i="12" s="1"/>
  <c r="K2432" i="12" s="1"/>
  <c r="O2432" i="12" s="1"/>
  <c r="H2431" i="12"/>
  <c r="J2431" i="12" s="1"/>
  <c r="K2431" i="12" s="1"/>
  <c r="O2431" i="12" s="1"/>
  <c r="H2430" i="12"/>
  <c r="J2430" i="12" s="1"/>
  <c r="K2430" i="12" s="1"/>
  <c r="O2430" i="12" s="1"/>
  <c r="H2429" i="12"/>
  <c r="J2429" i="12" s="1"/>
  <c r="K2429" i="12" s="1"/>
  <c r="O2429" i="12" s="1"/>
  <c r="H2428" i="12"/>
  <c r="J2428" i="12" s="1"/>
  <c r="K2428" i="12" s="1"/>
  <c r="H2427" i="12"/>
  <c r="J2427" i="12" s="1"/>
  <c r="K2427" i="12" s="1"/>
  <c r="O2427" i="12" s="1"/>
  <c r="H2426" i="12"/>
  <c r="J2426" i="12" s="1"/>
  <c r="K2426" i="12" s="1"/>
  <c r="O2426" i="12" s="1"/>
  <c r="H2425" i="12"/>
  <c r="J2425" i="12" s="1"/>
  <c r="K2425" i="12" s="1"/>
  <c r="O2425" i="12" s="1"/>
  <c r="H2424" i="12"/>
  <c r="J2424" i="12" s="1"/>
  <c r="K2424" i="12" s="1"/>
  <c r="O2424" i="12" s="1"/>
  <c r="H2423" i="12"/>
  <c r="J2423" i="12" s="1"/>
  <c r="K2423" i="12" s="1"/>
  <c r="O2423" i="12" s="1"/>
  <c r="H2422" i="12"/>
  <c r="J2422" i="12" s="1"/>
  <c r="K2422" i="12" s="1"/>
  <c r="O2422" i="12" s="1"/>
  <c r="H2421" i="12"/>
  <c r="J2421" i="12" s="1"/>
  <c r="K2421" i="12" s="1"/>
  <c r="H2420" i="12"/>
  <c r="J2420" i="12" s="1"/>
  <c r="K2420" i="12" s="1"/>
  <c r="H2419" i="12"/>
  <c r="J2419" i="12" s="1"/>
  <c r="K2419" i="12" s="1"/>
  <c r="H2417" i="12"/>
  <c r="J2417" i="12" s="1"/>
  <c r="K2417" i="12" s="1"/>
  <c r="H2415" i="12"/>
  <c r="J2415" i="12" s="1"/>
  <c r="K2415" i="12" s="1"/>
  <c r="H2414" i="12"/>
  <c r="J2414" i="12" s="1"/>
  <c r="K2414" i="12" s="1"/>
  <c r="H2413" i="12"/>
  <c r="J2413" i="12" s="1"/>
  <c r="K2413" i="12" s="1"/>
  <c r="O2413" i="12" s="1"/>
  <c r="H2411" i="12"/>
  <c r="J2411" i="12" s="1"/>
  <c r="K2411" i="12" s="1"/>
  <c r="H2410" i="12"/>
  <c r="J2410" i="12" s="1"/>
  <c r="K2410" i="12" s="1"/>
  <c r="O2410" i="12" s="1"/>
  <c r="H2409" i="12"/>
  <c r="J2409" i="12" s="1"/>
  <c r="K2409" i="12" s="1"/>
  <c r="H2408" i="12"/>
  <c r="J2408" i="12" s="1"/>
  <c r="K2408" i="12" s="1"/>
  <c r="H2407" i="12"/>
  <c r="J2407" i="12" s="1"/>
  <c r="K2407" i="12" s="1"/>
  <c r="H2406" i="12"/>
  <c r="J2406" i="12" s="1"/>
  <c r="K2406" i="12" s="1"/>
  <c r="H2405" i="12"/>
  <c r="J2405" i="12" s="1"/>
  <c r="K2405" i="12" s="1"/>
  <c r="H2404" i="12"/>
  <c r="J2404" i="12" s="1"/>
  <c r="K2404" i="12" s="1"/>
  <c r="O2404" i="12" s="1"/>
  <c r="H2403" i="12"/>
  <c r="J2403" i="12" s="1"/>
  <c r="K2403" i="12" s="1"/>
  <c r="H2402" i="12"/>
  <c r="J2402" i="12" s="1"/>
  <c r="K2402" i="12" s="1"/>
  <c r="H2400" i="12"/>
  <c r="J2400" i="12" s="1"/>
  <c r="K2400" i="12" s="1"/>
  <c r="O2400" i="12" s="1"/>
  <c r="H2399" i="12"/>
  <c r="J2399" i="12" s="1"/>
  <c r="K2399" i="12" s="1"/>
  <c r="H2398" i="12"/>
  <c r="J2398" i="12" s="1"/>
  <c r="K2398" i="12" s="1"/>
  <c r="H2397" i="12"/>
  <c r="J2397" i="12" s="1"/>
  <c r="K2397" i="12" s="1"/>
  <c r="H2396" i="12"/>
  <c r="J2396" i="12" s="1"/>
  <c r="K2396" i="12" s="1"/>
  <c r="H2395" i="12"/>
  <c r="J2395" i="12" s="1"/>
  <c r="K2395" i="12" s="1"/>
  <c r="H2393" i="12"/>
  <c r="J2393" i="12" s="1"/>
  <c r="K2393" i="12" s="1"/>
  <c r="H2392" i="12"/>
  <c r="J2392" i="12" s="1"/>
  <c r="K2392" i="12" s="1"/>
  <c r="O2392" i="12" s="1"/>
  <c r="H2391" i="12"/>
  <c r="J2391" i="12" s="1"/>
  <c r="K2391" i="12" s="1"/>
  <c r="H2390" i="12"/>
  <c r="J2390" i="12" s="1"/>
  <c r="K2390" i="12" s="1"/>
  <c r="H2389" i="12"/>
  <c r="J2389" i="12" s="1"/>
  <c r="K2389" i="12" s="1"/>
  <c r="O2389" i="12" s="1"/>
  <c r="H2387" i="12"/>
  <c r="J2387" i="12" s="1"/>
  <c r="K2387" i="12" s="1"/>
  <c r="H2386" i="12"/>
  <c r="J2386" i="12" s="1"/>
  <c r="K2386" i="12" s="1"/>
  <c r="O2386" i="12" s="1"/>
  <c r="H2385" i="12"/>
  <c r="J2385" i="12" s="1"/>
  <c r="K2385" i="12" s="1"/>
  <c r="H2384" i="12"/>
  <c r="J2384" i="12" s="1"/>
  <c r="K2384" i="12" s="1"/>
  <c r="H2383" i="12"/>
  <c r="J2383" i="12" s="1"/>
  <c r="K2383" i="12" s="1"/>
  <c r="H2382" i="12"/>
  <c r="J2382" i="12" s="1"/>
  <c r="K2382" i="12" s="1"/>
  <c r="H2381" i="12"/>
  <c r="J2381" i="12" s="1"/>
  <c r="K2381" i="12" s="1"/>
  <c r="H2380" i="12"/>
  <c r="J2380" i="12" s="1"/>
  <c r="K2380" i="12" s="1"/>
  <c r="O2380" i="12" s="1"/>
  <c r="H2379" i="12"/>
  <c r="J2379" i="12" s="1"/>
  <c r="K2379" i="12" s="1"/>
  <c r="H2377" i="12"/>
  <c r="J2377" i="12" s="1"/>
  <c r="K2377" i="12" s="1"/>
  <c r="H2376" i="12"/>
  <c r="J2376" i="12" s="1"/>
  <c r="K2376" i="12" s="1"/>
  <c r="O2376" i="12" s="1"/>
  <c r="H2375" i="12"/>
  <c r="J2375" i="12" s="1"/>
  <c r="K2375" i="12" s="1"/>
  <c r="H2374" i="12"/>
  <c r="J2374" i="12" s="1"/>
  <c r="K2374" i="12" s="1"/>
  <c r="H2373" i="12"/>
  <c r="J2373" i="12" s="1"/>
  <c r="K2373" i="12" s="1"/>
  <c r="H2372" i="12"/>
  <c r="J2372" i="12" s="1"/>
  <c r="K2372" i="12" s="1"/>
  <c r="H2371" i="12"/>
  <c r="J2371" i="12" s="1"/>
  <c r="K2371" i="12" s="1"/>
  <c r="H2370" i="12"/>
  <c r="J2370" i="12" s="1"/>
  <c r="K2370" i="12" s="1"/>
  <c r="O2370" i="12" s="1"/>
  <c r="H2369" i="12"/>
  <c r="J2369" i="12" s="1"/>
  <c r="K2369" i="12" s="1"/>
  <c r="H2368" i="12"/>
  <c r="J2368" i="12" s="1"/>
  <c r="K2368" i="12" s="1"/>
  <c r="O2368" i="12" s="1"/>
  <c r="H2367" i="12"/>
  <c r="J2367" i="12" s="1"/>
  <c r="K2367" i="12" s="1"/>
  <c r="H2365" i="12"/>
  <c r="J2365" i="12" s="1"/>
  <c r="K2365" i="12" s="1"/>
  <c r="O2365" i="12" s="1"/>
  <c r="H2364" i="12"/>
  <c r="J2364" i="12" s="1"/>
  <c r="K2364" i="12" s="1"/>
  <c r="O2364" i="12" s="1"/>
  <c r="H2363" i="12"/>
  <c r="J2363" i="12" s="1"/>
  <c r="K2363" i="12" s="1"/>
  <c r="H2362" i="12"/>
  <c r="J2362" i="12" s="1"/>
  <c r="K2362" i="12" s="1"/>
  <c r="O2362" i="12" s="1"/>
  <c r="H2361" i="12"/>
  <c r="J2361" i="12" s="1"/>
  <c r="K2361" i="12" s="1"/>
  <c r="H2360" i="12"/>
  <c r="J2360" i="12" s="1"/>
  <c r="K2360" i="12" s="1"/>
  <c r="H2359" i="12"/>
  <c r="J2359" i="12" s="1"/>
  <c r="K2359" i="12" s="1"/>
  <c r="H2358" i="12"/>
  <c r="J2358" i="12" s="1"/>
  <c r="K2358" i="12" s="1"/>
  <c r="O2358" i="12" s="1"/>
  <c r="H2356" i="12"/>
  <c r="J2356" i="12" s="1"/>
  <c r="K2356" i="12" s="1"/>
  <c r="J2355" i="12"/>
  <c r="K2355" i="12" s="1"/>
  <c r="H2355" i="12"/>
  <c r="H2354" i="12"/>
  <c r="J2354" i="12" s="1"/>
  <c r="K2354" i="12" s="1"/>
  <c r="H2353" i="12"/>
  <c r="J2353" i="12" s="1"/>
  <c r="K2353" i="12" s="1"/>
  <c r="H2352" i="12"/>
  <c r="J2352" i="12" s="1"/>
  <c r="K2352" i="12" s="1"/>
  <c r="O2352" i="12" s="1"/>
  <c r="H2351" i="12"/>
  <c r="J2351" i="12" s="1"/>
  <c r="K2351" i="12" s="1"/>
  <c r="H2349" i="12"/>
  <c r="J2349" i="12" s="1"/>
  <c r="K2349" i="12" s="1"/>
  <c r="H2348" i="12"/>
  <c r="J2348" i="12" s="1"/>
  <c r="K2348" i="12" s="1"/>
  <c r="H2347" i="12"/>
  <c r="J2347" i="12" s="1"/>
  <c r="K2347" i="12" s="1"/>
  <c r="H2346" i="12"/>
  <c r="J2346" i="12" s="1"/>
  <c r="K2346" i="12" s="1"/>
  <c r="O2346" i="12" s="1"/>
  <c r="H2345" i="12"/>
  <c r="J2345" i="12" s="1"/>
  <c r="K2345" i="12" s="1"/>
  <c r="H2343" i="12"/>
  <c r="J2343" i="12" s="1"/>
  <c r="K2343" i="12" s="1"/>
  <c r="H2342" i="12"/>
  <c r="J2342" i="12" s="1"/>
  <c r="K2342" i="12" s="1"/>
  <c r="H2341" i="12"/>
  <c r="J2341" i="12" s="1"/>
  <c r="K2341" i="12" s="1"/>
  <c r="H2340" i="12"/>
  <c r="J2340" i="12" s="1"/>
  <c r="K2340" i="12" s="1"/>
  <c r="O2340" i="12" s="1"/>
  <c r="H2339" i="12"/>
  <c r="J2339" i="12" s="1"/>
  <c r="K2339" i="12" s="1"/>
  <c r="H2338" i="12"/>
  <c r="J2338" i="12" s="1"/>
  <c r="K2338" i="12" s="1"/>
  <c r="O2338" i="12" s="1"/>
  <c r="H2337" i="12"/>
  <c r="J2337" i="12" s="1"/>
  <c r="K2337" i="12" s="1"/>
  <c r="J2336" i="12"/>
  <c r="K2336" i="12" s="1"/>
  <c r="H2336" i="12"/>
  <c r="H2334" i="12"/>
  <c r="J2334" i="12" s="1"/>
  <c r="K2334" i="12" s="1"/>
  <c r="O2334" i="12" s="1"/>
  <c r="H2333" i="12"/>
  <c r="J2333" i="12" s="1"/>
  <c r="K2333" i="12" s="1"/>
  <c r="H2332" i="12"/>
  <c r="J2332" i="12" s="1"/>
  <c r="K2332" i="12" s="1"/>
  <c r="O2332" i="12" s="1"/>
  <c r="H2331" i="12"/>
  <c r="J2331" i="12" s="1"/>
  <c r="K2331" i="12" s="1"/>
  <c r="H2330" i="12"/>
  <c r="J2330" i="12" s="1"/>
  <c r="K2330" i="12" s="1"/>
  <c r="H2329" i="12"/>
  <c r="J2329" i="12" s="1"/>
  <c r="K2329" i="12" s="1"/>
  <c r="H2328" i="12"/>
  <c r="J2328" i="12" s="1"/>
  <c r="K2328" i="12" s="1"/>
  <c r="O2328" i="12" s="1"/>
  <c r="H2327" i="12"/>
  <c r="J2327" i="12" s="1"/>
  <c r="K2327" i="12" s="1"/>
  <c r="H2325" i="12"/>
  <c r="J2325" i="12" s="1"/>
  <c r="K2325" i="12" s="1"/>
  <c r="H2324" i="12"/>
  <c r="J2324" i="12" s="1"/>
  <c r="K2324" i="12" s="1"/>
  <c r="H2323" i="12"/>
  <c r="J2323" i="12" s="1"/>
  <c r="K2323" i="12" s="1"/>
  <c r="O2323" i="12" s="1"/>
  <c r="H2322" i="12"/>
  <c r="J2322" i="12" s="1"/>
  <c r="K2322" i="12" s="1"/>
  <c r="O2322" i="12" s="1"/>
  <c r="H2321" i="12"/>
  <c r="J2321" i="12" s="1"/>
  <c r="K2321" i="12" s="1"/>
  <c r="H2320" i="12"/>
  <c r="J2320" i="12" s="1"/>
  <c r="K2320" i="12" s="1"/>
  <c r="O2320" i="12" s="1"/>
  <c r="H2319" i="12"/>
  <c r="J2319" i="12" s="1"/>
  <c r="K2319" i="12" s="1"/>
  <c r="H2318" i="12"/>
  <c r="J2318" i="12" s="1"/>
  <c r="K2318" i="12" s="1"/>
  <c r="H2316" i="12"/>
  <c r="J2316" i="12" s="1"/>
  <c r="K2316" i="12" s="1"/>
  <c r="H2315" i="12"/>
  <c r="J2315" i="12" s="1"/>
  <c r="K2315" i="12" s="1"/>
  <c r="H2314" i="12"/>
  <c r="J2314" i="12" s="1"/>
  <c r="K2314" i="12" s="1"/>
  <c r="O2314" i="12" s="1"/>
  <c r="H2313" i="12"/>
  <c r="J2313" i="12" s="1"/>
  <c r="K2313" i="12" s="1"/>
  <c r="H2312" i="12"/>
  <c r="J2312" i="12" s="1"/>
  <c r="K2312" i="12" s="1"/>
  <c r="H2311" i="12"/>
  <c r="J2311" i="12" s="1"/>
  <c r="K2311" i="12" s="1"/>
  <c r="O2311" i="12" s="1"/>
  <c r="H2310" i="12"/>
  <c r="J2310" i="12" s="1"/>
  <c r="K2310" i="12" s="1"/>
  <c r="O2310" i="12" s="1"/>
  <c r="H2309" i="12"/>
  <c r="J2309" i="12" s="1"/>
  <c r="K2309" i="12" s="1"/>
  <c r="H2307" i="12"/>
  <c r="J2307" i="12" s="1"/>
  <c r="K2307" i="12" s="1"/>
  <c r="H2306" i="12"/>
  <c r="J2306" i="12" s="1"/>
  <c r="K2306" i="12" s="1"/>
  <c r="H2305" i="12"/>
  <c r="J2305" i="12" s="1"/>
  <c r="K2305" i="12" s="1"/>
  <c r="H2304" i="12"/>
  <c r="J2304" i="12" s="1"/>
  <c r="K2304" i="12" s="1"/>
  <c r="H2303" i="12"/>
  <c r="J2303" i="12" s="1"/>
  <c r="K2303" i="12" s="1"/>
  <c r="H2302" i="12"/>
  <c r="J2302" i="12" s="1"/>
  <c r="K2302" i="12" s="1"/>
  <c r="O2302" i="12" s="1"/>
  <c r="H2301" i="12"/>
  <c r="J2301" i="12" s="1"/>
  <c r="K2301" i="12" s="1"/>
  <c r="H2300" i="12"/>
  <c r="J2300" i="12" s="1"/>
  <c r="K2300" i="12" s="1"/>
  <c r="H2299" i="12"/>
  <c r="J2299" i="12" s="1"/>
  <c r="K2299" i="12" s="1"/>
  <c r="H2297" i="12"/>
  <c r="J2297" i="12" s="1"/>
  <c r="K2297" i="12" s="1"/>
  <c r="H2296" i="12"/>
  <c r="J2296" i="12" s="1"/>
  <c r="K2296" i="12" s="1"/>
  <c r="H2295" i="12"/>
  <c r="J2295" i="12" s="1"/>
  <c r="K2295" i="12" s="1"/>
  <c r="H2294" i="12"/>
  <c r="J2294" i="12" s="1"/>
  <c r="K2294" i="12" s="1"/>
  <c r="H2293" i="12"/>
  <c r="J2293" i="12" s="1"/>
  <c r="K2293" i="12" s="1"/>
  <c r="H2292" i="12"/>
  <c r="J2292" i="12" s="1"/>
  <c r="K2292" i="12" s="1"/>
  <c r="O2292" i="12" s="1"/>
  <c r="H2291" i="12"/>
  <c r="J2291" i="12" s="1"/>
  <c r="K2291" i="12" s="1"/>
  <c r="H2290" i="12"/>
  <c r="J2290" i="12" s="1"/>
  <c r="K2290" i="12" s="1"/>
  <c r="O2290" i="12" s="1"/>
  <c r="H2289" i="12"/>
  <c r="J2289" i="12" s="1"/>
  <c r="K2289" i="12" s="1"/>
  <c r="H2288" i="12"/>
  <c r="J2288" i="12" s="1"/>
  <c r="K2288" i="12" s="1"/>
  <c r="H2287" i="12"/>
  <c r="J2287" i="12" s="1"/>
  <c r="K2287" i="12" s="1"/>
  <c r="H2285" i="12"/>
  <c r="J2285" i="12" s="1"/>
  <c r="K2285" i="12" s="1"/>
  <c r="H2284" i="12"/>
  <c r="J2284" i="12" s="1"/>
  <c r="K2284" i="12" s="1"/>
  <c r="O2284" i="12" s="1"/>
  <c r="H2283" i="12"/>
  <c r="J2283" i="12" s="1"/>
  <c r="K2283" i="12" s="1"/>
  <c r="H2282" i="12"/>
  <c r="J2282" i="12" s="1"/>
  <c r="K2282" i="12" s="1"/>
  <c r="H2281" i="12"/>
  <c r="J2281" i="12" s="1"/>
  <c r="K2281" i="12" s="1"/>
  <c r="H2280" i="12"/>
  <c r="J2280" i="12" s="1"/>
  <c r="K2280" i="12" s="1"/>
  <c r="H2279" i="12"/>
  <c r="J2279" i="12" s="1"/>
  <c r="K2279" i="12" s="1"/>
  <c r="H2278" i="12"/>
  <c r="J2278" i="12" s="1"/>
  <c r="K2278" i="12" s="1"/>
  <c r="O2278" i="12" s="1"/>
  <c r="H2277" i="12"/>
  <c r="J2277" i="12" s="1"/>
  <c r="K2277" i="12" s="1"/>
  <c r="H2275" i="12"/>
  <c r="J2275" i="12" s="1"/>
  <c r="K2275" i="12" s="1"/>
  <c r="O2275" i="12" s="1"/>
  <c r="H2274" i="12"/>
  <c r="J2274" i="12" s="1"/>
  <c r="K2274" i="12" s="1"/>
  <c r="O2274" i="12" s="1"/>
  <c r="H2273" i="12"/>
  <c r="J2273" i="12" s="1"/>
  <c r="K2273" i="12" s="1"/>
  <c r="H2272" i="12"/>
  <c r="J2272" i="12" s="1"/>
  <c r="K2272" i="12" s="1"/>
  <c r="H2271" i="12"/>
  <c r="J2271" i="12" s="1"/>
  <c r="K2271" i="12" s="1"/>
  <c r="H2270" i="12"/>
  <c r="J2270" i="12" s="1"/>
  <c r="K2270" i="12" s="1"/>
  <c r="H2269" i="12"/>
  <c r="J2269" i="12" s="1"/>
  <c r="K2269" i="12" s="1"/>
  <c r="H2268" i="12"/>
  <c r="J2268" i="12" s="1"/>
  <c r="K2268" i="12" s="1"/>
  <c r="H2266" i="12"/>
  <c r="J2266" i="12" s="1"/>
  <c r="K2266" i="12" s="1"/>
  <c r="O2266" i="12" s="1"/>
  <c r="H2265" i="12"/>
  <c r="J2265" i="12" s="1"/>
  <c r="K2265" i="12" s="1"/>
  <c r="H2264" i="12"/>
  <c r="J2264" i="12" s="1"/>
  <c r="K2264" i="12" s="1"/>
  <c r="H2263" i="12"/>
  <c r="J2263" i="12" s="1"/>
  <c r="K2263" i="12" s="1"/>
  <c r="H2262" i="12"/>
  <c r="J2262" i="12" s="1"/>
  <c r="K2262" i="12" s="1"/>
  <c r="H2261" i="12"/>
  <c r="J2261" i="12" s="1"/>
  <c r="K2261" i="12" s="1"/>
  <c r="H2260" i="12"/>
  <c r="J2260" i="12" s="1"/>
  <c r="K2260" i="12" s="1"/>
  <c r="O2260" i="12" s="1"/>
  <c r="H2259" i="12"/>
  <c r="J2259" i="12" s="1"/>
  <c r="K2259" i="12" s="1"/>
  <c r="H2257" i="12"/>
  <c r="J2257" i="12" s="1"/>
  <c r="K2257" i="12" s="1"/>
  <c r="H2256" i="12"/>
  <c r="J2256" i="12" s="1"/>
  <c r="K2256" i="12" s="1"/>
  <c r="H2255" i="12"/>
  <c r="J2255" i="12" s="1"/>
  <c r="K2255" i="12" s="1"/>
  <c r="H2254" i="12"/>
  <c r="J2254" i="12" s="1"/>
  <c r="K2254" i="12" s="1"/>
  <c r="H2252" i="12"/>
  <c r="J2252" i="12" s="1"/>
  <c r="K2252" i="12" s="1"/>
  <c r="H2251" i="12"/>
  <c r="J2251" i="12" s="1"/>
  <c r="K2251" i="12" s="1"/>
  <c r="O2251" i="12" s="1"/>
  <c r="H2250" i="12"/>
  <c r="J2250" i="12" s="1"/>
  <c r="K2250" i="12" s="1"/>
  <c r="H2249" i="12"/>
  <c r="J2249" i="12" s="1"/>
  <c r="K2249" i="12" s="1"/>
  <c r="H2248" i="12"/>
  <c r="J2248" i="12" s="1"/>
  <c r="K2248" i="12" s="1"/>
  <c r="H2247" i="12"/>
  <c r="J2247" i="12" s="1"/>
  <c r="K2247" i="12" s="1"/>
  <c r="H2246" i="12"/>
  <c r="J2246" i="12" s="1"/>
  <c r="K2246" i="12" s="1"/>
  <c r="H2245" i="12"/>
  <c r="J2245" i="12" s="1"/>
  <c r="K2245" i="12" s="1"/>
  <c r="H2244" i="12"/>
  <c r="J2244" i="12" s="1"/>
  <c r="K2244" i="12" s="1"/>
  <c r="H2243" i="12"/>
  <c r="J2243" i="12" s="1"/>
  <c r="K2243" i="12" s="1"/>
  <c r="H2241" i="12"/>
  <c r="J2241" i="12" s="1"/>
  <c r="K2241" i="12" s="1"/>
  <c r="H2240" i="12"/>
  <c r="J2240" i="12" s="1"/>
  <c r="K2240" i="12" s="1"/>
  <c r="H2239" i="12"/>
  <c r="J2239" i="12" s="1"/>
  <c r="K2239" i="12" s="1"/>
  <c r="H2237" i="12"/>
  <c r="J2237" i="12" s="1"/>
  <c r="K2237" i="12" s="1"/>
  <c r="H2236" i="12"/>
  <c r="J2236" i="12" s="1"/>
  <c r="K2236" i="12" s="1"/>
  <c r="H2235" i="12"/>
  <c r="J2235" i="12" s="1"/>
  <c r="K2235" i="12" s="1"/>
  <c r="H2234" i="12"/>
  <c r="J2234" i="12" s="1"/>
  <c r="K2234" i="12" s="1"/>
  <c r="H2233" i="12"/>
  <c r="J2233" i="12" s="1"/>
  <c r="K2233" i="12" s="1"/>
  <c r="O2233" i="12" s="1"/>
  <c r="H2232" i="12"/>
  <c r="J2232" i="12" s="1"/>
  <c r="K2232" i="12" s="1"/>
  <c r="H2231" i="12"/>
  <c r="J2231" i="12" s="1"/>
  <c r="K2231" i="12" s="1"/>
  <c r="H2229" i="12"/>
  <c r="J2229" i="12" s="1"/>
  <c r="K2229" i="12" s="1"/>
  <c r="O2229" i="12" s="1"/>
  <c r="H2228" i="12"/>
  <c r="J2228" i="12" s="1"/>
  <c r="K2228" i="12" s="1"/>
  <c r="H2226" i="12"/>
  <c r="J2226" i="12" s="1"/>
  <c r="K2226" i="12" s="1"/>
  <c r="H2225" i="12"/>
  <c r="J2225" i="12" s="1"/>
  <c r="K2225" i="12" s="1"/>
  <c r="O2225" i="12" s="1"/>
  <c r="H2224" i="12"/>
  <c r="J2224" i="12" s="1"/>
  <c r="K2224" i="12" s="1"/>
  <c r="O2224" i="12" s="1"/>
  <c r="H2223" i="12"/>
  <c r="J2223" i="12" s="1"/>
  <c r="K2223" i="12" s="1"/>
  <c r="H2222" i="12"/>
  <c r="J2222" i="12" s="1"/>
  <c r="K2222" i="12" s="1"/>
  <c r="H2221" i="12"/>
  <c r="J2221" i="12" s="1"/>
  <c r="K2221" i="12" s="1"/>
  <c r="H2220" i="12"/>
  <c r="J2220" i="12" s="1"/>
  <c r="K2220" i="12" s="1"/>
  <c r="H2219" i="12"/>
  <c r="J2219" i="12" s="1"/>
  <c r="K2219" i="12" s="1"/>
  <c r="H2218" i="12"/>
  <c r="J2218" i="12" s="1"/>
  <c r="K2218" i="12" s="1"/>
  <c r="H2216" i="12"/>
  <c r="J2216" i="12" s="1"/>
  <c r="K2216" i="12" s="1"/>
  <c r="H2215" i="12"/>
  <c r="J2215" i="12" s="1"/>
  <c r="K2215" i="12" s="1"/>
  <c r="H2214" i="12"/>
  <c r="J2214" i="12" s="1"/>
  <c r="K2214" i="12" s="1"/>
  <c r="H2213" i="12"/>
  <c r="J2213" i="12" s="1"/>
  <c r="K2213" i="12" s="1"/>
  <c r="H2212" i="12"/>
  <c r="J2212" i="12" s="1"/>
  <c r="K2212" i="12" s="1"/>
  <c r="O2212" i="12" s="1"/>
  <c r="H2211" i="12"/>
  <c r="J2211" i="12" s="1"/>
  <c r="K2211" i="12" s="1"/>
  <c r="O2211" i="12" s="1"/>
  <c r="H2210" i="12"/>
  <c r="J2210" i="12" s="1"/>
  <c r="K2210" i="12" s="1"/>
  <c r="H2209" i="12"/>
  <c r="J2209" i="12" s="1"/>
  <c r="K2209" i="12" s="1"/>
  <c r="H2207" i="12"/>
  <c r="J2207" i="12" s="1"/>
  <c r="K2207" i="12" s="1"/>
  <c r="H2206" i="12"/>
  <c r="J2206" i="12" s="1"/>
  <c r="K2206" i="12" s="1"/>
  <c r="H2205" i="12"/>
  <c r="J2205" i="12" s="1"/>
  <c r="K2205" i="12" s="1"/>
  <c r="H2204" i="12"/>
  <c r="J2204" i="12" s="1"/>
  <c r="K2204" i="12" s="1"/>
  <c r="H2203" i="12"/>
  <c r="J2203" i="12" s="1"/>
  <c r="K2203" i="12" s="1"/>
  <c r="H2202" i="12"/>
  <c r="J2202" i="12" s="1"/>
  <c r="K2202" i="12" s="1"/>
  <c r="H2201" i="12"/>
  <c r="J2201" i="12" s="1"/>
  <c r="K2201" i="12" s="1"/>
  <c r="H2200" i="12"/>
  <c r="J2200" i="12" s="1"/>
  <c r="K2200" i="12" s="1"/>
  <c r="H2199" i="12"/>
  <c r="J2199" i="12" s="1"/>
  <c r="K2199" i="12" s="1"/>
  <c r="O2199" i="12" s="1"/>
  <c r="H2198" i="12"/>
  <c r="J2198" i="12" s="1"/>
  <c r="K2198" i="12" s="1"/>
  <c r="H2197" i="12"/>
  <c r="J2197" i="12" s="1"/>
  <c r="K2197" i="12" s="1"/>
  <c r="H2196" i="12"/>
  <c r="J2196" i="12" s="1"/>
  <c r="K2196" i="12" s="1"/>
  <c r="O2196" i="12" s="1"/>
  <c r="H2195" i="12"/>
  <c r="J2195" i="12" s="1"/>
  <c r="K2195" i="12" s="1"/>
  <c r="H2194" i="12"/>
  <c r="J2194" i="12" s="1"/>
  <c r="K2194" i="12" s="1"/>
  <c r="O2194" i="12" s="1"/>
  <c r="H2193" i="12"/>
  <c r="J2193" i="12" s="1"/>
  <c r="K2193" i="12" s="1"/>
  <c r="H2192" i="12"/>
  <c r="J2192" i="12" s="1"/>
  <c r="K2192" i="12" s="1"/>
  <c r="H2190" i="12"/>
  <c r="J2190" i="12" s="1"/>
  <c r="K2190" i="12" s="1"/>
  <c r="H2189" i="12"/>
  <c r="J2189" i="12" s="1"/>
  <c r="K2189" i="12" s="1"/>
  <c r="H2188" i="12"/>
  <c r="J2188" i="12" s="1"/>
  <c r="K2188" i="12" s="1"/>
  <c r="H2187" i="12"/>
  <c r="J2187" i="12" s="1"/>
  <c r="K2187" i="12" s="1"/>
  <c r="H2186" i="12"/>
  <c r="J2186" i="12" s="1"/>
  <c r="K2186" i="12" s="1"/>
  <c r="H2185" i="12"/>
  <c r="J2185" i="12" s="1"/>
  <c r="K2185" i="12" s="1"/>
  <c r="H2183" i="12"/>
  <c r="J2183" i="12" s="1"/>
  <c r="K2183" i="12" s="1"/>
  <c r="O2183" i="12" s="1"/>
  <c r="H2182" i="12"/>
  <c r="J2182" i="12" s="1"/>
  <c r="K2182" i="12" s="1"/>
  <c r="H2181" i="12"/>
  <c r="J2181" i="12" s="1"/>
  <c r="K2181" i="12" s="1"/>
  <c r="O2181" i="12" s="1"/>
  <c r="H2180" i="12"/>
  <c r="J2180" i="12" s="1"/>
  <c r="K2180" i="12" s="1"/>
  <c r="H2179" i="12"/>
  <c r="J2179" i="12" s="1"/>
  <c r="K2179" i="12" s="1"/>
  <c r="O2179" i="12" s="1"/>
  <c r="H2178" i="12"/>
  <c r="J2178" i="12" s="1"/>
  <c r="K2178" i="12" s="1"/>
  <c r="H2177" i="12"/>
  <c r="J2177" i="12" s="1"/>
  <c r="K2177" i="12" s="1"/>
  <c r="H2176" i="12"/>
  <c r="J2176" i="12" s="1"/>
  <c r="K2176" i="12" s="1"/>
  <c r="H2174" i="12"/>
  <c r="J2174" i="12" s="1"/>
  <c r="K2174" i="12" s="1"/>
  <c r="H2173" i="12"/>
  <c r="J2173" i="12" s="1"/>
  <c r="K2173" i="12" s="1"/>
  <c r="H2172" i="12"/>
  <c r="J2172" i="12" s="1"/>
  <c r="K2172" i="12" s="1"/>
  <c r="H2171" i="12"/>
  <c r="J2171" i="12" s="1"/>
  <c r="K2171" i="12" s="1"/>
  <c r="H2170" i="12"/>
  <c r="J2170" i="12" s="1"/>
  <c r="K2170" i="12" s="1"/>
  <c r="O2170" i="12" s="1"/>
  <c r="H2169" i="12"/>
  <c r="J2169" i="12" s="1"/>
  <c r="K2169" i="12" s="1"/>
  <c r="H2168" i="12"/>
  <c r="J2168" i="12" s="1"/>
  <c r="K2168" i="12" s="1"/>
  <c r="H2167" i="12"/>
  <c r="J2167" i="12" s="1"/>
  <c r="K2167" i="12" s="1"/>
  <c r="H2166" i="12"/>
  <c r="J2166" i="12" s="1"/>
  <c r="K2166" i="12" s="1"/>
  <c r="O2166" i="12" s="1"/>
  <c r="H2165" i="12"/>
  <c r="J2165" i="12" s="1"/>
  <c r="K2165" i="12" s="1"/>
  <c r="H2164" i="12"/>
  <c r="J2164" i="12" s="1"/>
  <c r="K2164" i="12" s="1"/>
  <c r="H2163" i="12"/>
  <c r="J2163" i="12" s="1"/>
  <c r="K2163" i="12" s="1"/>
  <c r="H2162" i="12"/>
  <c r="J2162" i="12" s="1"/>
  <c r="K2162" i="12" s="1"/>
  <c r="H2160" i="12"/>
  <c r="J2160" i="12" s="1"/>
  <c r="K2160" i="12" s="1"/>
  <c r="H2159" i="12"/>
  <c r="J2159" i="12" s="1"/>
  <c r="K2159" i="12" s="1"/>
  <c r="H2158" i="12"/>
  <c r="J2158" i="12" s="1"/>
  <c r="K2158" i="12" s="1"/>
  <c r="H2157" i="12"/>
  <c r="J2157" i="12" s="1"/>
  <c r="K2157" i="12" s="1"/>
  <c r="O2157" i="12" s="1"/>
  <c r="H2156" i="12"/>
  <c r="J2156" i="12" s="1"/>
  <c r="K2156" i="12" s="1"/>
  <c r="H2155" i="12"/>
  <c r="J2155" i="12" s="1"/>
  <c r="K2155" i="12" s="1"/>
  <c r="H2154" i="12"/>
  <c r="J2154" i="12" s="1"/>
  <c r="K2154" i="12" s="1"/>
  <c r="H2153" i="12"/>
  <c r="J2153" i="12" s="1"/>
  <c r="K2153" i="12" s="1"/>
  <c r="O2153" i="12" s="1"/>
  <c r="H2152" i="12"/>
  <c r="J2152" i="12" s="1"/>
  <c r="K2152" i="12" s="1"/>
  <c r="O2152" i="12" s="1"/>
  <c r="H2151" i="12"/>
  <c r="J2151" i="12" s="1"/>
  <c r="K2151" i="12" s="1"/>
  <c r="H2150" i="12"/>
  <c r="J2150" i="12" s="1"/>
  <c r="K2150" i="12" s="1"/>
  <c r="H2149" i="12"/>
  <c r="J2149" i="12" s="1"/>
  <c r="K2149" i="12" s="1"/>
  <c r="H2148" i="12"/>
  <c r="J2148" i="12" s="1"/>
  <c r="K2148" i="12" s="1"/>
  <c r="H2147" i="12"/>
  <c r="J2147" i="12" s="1"/>
  <c r="K2147" i="12" s="1"/>
  <c r="H2146" i="12"/>
  <c r="J2146" i="12" s="1"/>
  <c r="K2146" i="12" s="1"/>
  <c r="H2144" i="12"/>
  <c r="J2144" i="12" s="1"/>
  <c r="K2144" i="12" s="1"/>
  <c r="H2143" i="12"/>
  <c r="J2143" i="12" s="1"/>
  <c r="K2143" i="12" s="1"/>
  <c r="H2142" i="12"/>
  <c r="J2142" i="12" s="1"/>
  <c r="K2142" i="12" s="1"/>
  <c r="H2141" i="12"/>
  <c r="J2141" i="12" s="1"/>
  <c r="K2141" i="12" s="1"/>
  <c r="H2140" i="12"/>
  <c r="J2140" i="12" s="1"/>
  <c r="K2140" i="12" s="1"/>
  <c r="O2140" i="12" s="1"/>
  <c r="H2139" i="12"/>
  <c r="J2139" i="12" s="1"/>
  <c r="K2139" i="12" s="1"/>
  <c r="O2139" i="12" s="1"/>
  <c r="H2138" i="12"/>
  <c r="J2138" i="12" s="1"/>
  <c r="K2138" i="12" s="1"/>
  <c r="H2137" i="12"/>
  <c r="J2137" i="12" s="1"/>
  <c r="K2137" i="12" s="1"/>
  <c r="O2137" i="12" s="1"/>
  <c r="H2136" i="12"/>
  <c r="J2136" i="12" s="1"/>
  <c r="K2136" i="12" s="1"/>
  <c r="H2135" i="12"/>
  <c r="J2135" i="12" s="1"/>
  <c r="K2135" i="12" s="1"/>
  <c r="O2135" i="12" s="1"/>
  <c r="H2134" i="12"/>
  <c r="J2134" i="12" s="1"/>
  <c r="K2134" i="12" s="1"/>
  <c r="H2133" i="12"/>
  <c r="J2133" i="12" s="1"/>
  <c r="K2133" i="12" s="1"/>
  <c r="H2132" i="12"/>
  <c r="J2132" i="12" s="1"/>
  <c r="K2132" i="12" s="1"/>
  <c r="H2131" i="12"/>
  <c r="J2131" i="12" s="1"/>
  <c r="K2131" i="12" s="1"/>
  <c r="H2129" i="12"/>
  <c r="J2129" i="12" s="1"/>
  <c r="K2129" i="12" s="1"/>
  <c r="H2128" i="12"/>
  <c r="J2128" i="12" s="1"/>
  <c r="K2128" i="12" s="1"/>
  <c r="H2127" i="12"/>
  <c r="J2127" i="12" s="1"/>
  <c r="K2127" i="12" s="1"/>
  <c r="O2127" i="12" s="1"/>
  <c r="H2126" i="12"/>
  <c r="J2126" i="12" s="1"/>
  <c r="K2126" i="12" s="1"/>
  <c r="H2125" i="12"/>
  <c r="J2125" i="12" s="1"/>
  <c r="K2125" i="12" s="1"/>
  <c r="H2124" i="12"/>
  <c r="J2124" i="12" s="1"/>
  <c r="K2124" i="12" s="1"/>
  <c r="O2124" i="12" s="1"/>
  <c r="H2123" i="12"/>
  <c r="J2123" i="12" s="1"/>
  <c r="K2123" i="12" s="1"/>
  <c r="H2122" i="12"/>
  <c r="J2122" i="12" s="1"/>
  <c r="K2122" i="12" s="1"/>
  <c r="O2122" i="12" s="1"/>
  <c r="H2121" i="12"/>
  <c r="J2121" i="12" s="1"/>
  <c r="K2121" i="12" s="1"/>
  <c r="H2119" i="12"/>
  <c r="J2119" i="12" s="1"/>
  <c r="K2119" i="12" s="1"/>
  <c r="O2119" i="12" s="1"/>
  <c r="H2118" i="12"/>
  <c r="J2118" i="12" s="1"/>
  <c r="K2118" i="12" s="1"/>
  <c r="H2117" i="12"/>
  <c r="J2117" i="12" s="1"/>
  <c r="K2117" i="12" s="1"/>
  <c r="H2116" i="12"/>
  <c r="J2116" i="12" s="1"/>
  <c r="K2116" i="12" s="1"/>
  <c r="O2116" i="12" s="1"/>
  <c r="H2115" i="12"/>
  <c r="J2115" i="12" s="1"/>
  <c r="K2115" i="12" s="1"/>
  <c r="H2114" i="12"/>
  <c r="J2114" i="12" s="1"/>
  <c r="K2114" i="12" s="1"/>
  <c r="H2113" i="12"/>
  <c r="J2113" i="12" s="1"/>
  <c r="K2113" i="12" s="1"/>
  <c r="H2112" i="12"/>
  <c r="J2112" i="12" s="1"/>
  <c r="K2112" i="12" s="1"/>
  <c r="H2111" i="12"/>
  <c r="J2111" i="12" s="1"/>
  <c r="K2111" i="12" s="1"/>
  <c r="O2111" i="12" s="1"/>
  <c r="H2110" i="12"/>
  <c r="J2110" i="12" s="1"/>
  <c r="K2110" i="12" s="1"/>
  <c r="H2109" i="12"/>
  <c r="J2109" i="12" s="1"/>
  <c r="K2109" i="12" s="1"/>
  <c r="O2109" i="12" s="1"/>
  <c r="H2108" i="12"/>
  <c r="J2108" i="12" s="1"/>
  <c r="K2108" i="12" s="1"/>
  <c r="H2107" i="12"/>
  <c r="J2107" i="12" s="1"/>
  <c r="K2107" i="12" s="1"/>
  <c r="O2107" i="12" s="1"/>
  <c r="H2106" i="12"/>
  <c r="J2106" i="12" s="1"/>
  <c r="K2106" i="12" s="1"/>
  <c r="H2105" i="12"/>
  <c r="J2105" i="12" s="1"/>
  <c r="K2105" i="12" s="1"/>
  <c r="H2104" i="12"/>
  <c r="J2104" i="12" s="1"/>
  <c r="K2104" i="12" s="1"/>
  <c r="H2103" i="12"/>
  <c r="J2103" i="12" s="1"/>
  <c r="K2103" i="12" s="1"/>
  <c r="O2103" i="12" s="1"/>
  <c r="H2102" i="12"/>
  <c r="J2102" i="12" s="1"/>
  <c r="K2102" i="12" s="1"/>
  <c r="H2101" i="12"/>
  <c r="J2101" i="12" s="1"/>
  <c r="K2101" i="12" s="1"/>
  <c r="H2100" i="12"/>
  <c r="J2100" i="12" s="1"/>
  <c r="K2100" i="12" s="1"/>
  <c r="H2098" i="12"/>
  <c r="J2098" i="12" s="1"/>
  <c r="K2098" i="12" s="1"/>
  <c r="O2098" i="12" s="1"/>
  <c r="H2097" i="12"/>
  <c r="J2097" i="12" s="1"/>
  <c r="K2097" i="12" s="1"/>
  <c r="H2096" i="12"/>
  <c r="J2096" i="12" s="1"/>
  <c r="K2096" i="12" s="1"/>
  <c r="H2093" i="12"/>
  <c r="J2093" i="12" s="1"/>
  <c r="K2093" i="12" s="1"/>
  <c r="H2092" i="12"/>
  <c r="J2092" i="12" s="1"/>
  <c r="K2092" i="12" s="1"/>
  <c r="H2091" i="12"/>
  <c r="J2091" i="12" s="1"/>
  <c r="K2091" i="12" s="1"/>
  <c r="H2090" i="12"/>
  <c r="J2090" i="12" s="1"/>
  <c r="K2090" i="12" s="1"/>
  <c r="I2088" i="12"/>
  <c r="N2088" i="12" s="1"/>
  <c r="I2087" i="12"/>
  <c r="N2087" i="12" s="1"/>
  <c r="H2086" i="12"/>
  <c r="J2086" i="12" s="1"/>
  <c r="K2086" i="12" s="1"/>
  <c r="H2085" i="12"/>
  <c r="J2085" i="12" s="1"/>
  <c r="K2085" i="12" s="1"/>
  <c r="O2085" i="12" s="1"/>
  <c r="H2084" i="12"/>
  <c r="J2084" i="12" s="1"/>
  <c r="K2084" i="12" s="1"/>
  <c r="H2083" i="12"/>
  <c r="J2083" i="12" s="1"/>
  <c r="K2083" i="12" s="1"/>
  <c r="H2082" i="12"/>
  <c r="J2082" i="12" s="1"/>
  <c r="K2082" i="12" s="1"/>
  <c r="H2081" i="12"/>
  <c r="J2081" i="12" s="1"/>
  <c r="K2081" i="12" s="1"/>
  <c r="O2081" i="12" s="1"/>
  <c r="H2080" i="12"/>
  <c r="J2080" i="12" s="1"/>
  <c r="K2080" i="12" s="1"/>
  <c r="O2080" i="12" s="1"/>
  <c r="H2079" i="12"/>
  <c r="J2079" i="12" s="1"/>
  <c r="K2079" i="12" s="1"/>
  <c r="H2078" i="12"/>
  <c r="J2078" i="12" s="1"/>
  <c r="K2078" i="12" s="1"/>
  <c r="H2077" i="12"/>
  <c r="J2077" i="12" s="1"/>
  <c r="K2077" i="12" s="1"/>
  <c r="H2075" i="12"/>
  <c r="J2075" i="12" s="1"/>
  <c r="K2075" i="12" s="1"/>
  <c r="H2074" i="12"/>
  <c r="J2074" i="12" s="1"/>
  <c r="K2074" i="12" s="1"/>
  <c r="H2073" i="12"/>
  <c r="J2073" i="12" s="1"/>
  <c r="K2073" i="12" s="1"/>
  <c r="O2073" i="12" s="1"/>
  <c r="H2072" i="12"/>
  <c r="J2072" i="12" s="1"/>
  <c r="K2072" i="12" s="1"/>
  <c r="H2070" i="12"/>
  <c r="J2070" i="12" s="1"/>
  <c r="K2070" i="12" s="1"/>
  <c r="H2069" i="12"/>
  <c r="J2069" i="12" s="1"/>
  <c r="K2069" i="12" s="1"/>
  <c r="H2068" i="12"/>
  <c r="J2068" i="12" s="1"/>
  <c r="K2068" i="12" s="1"/>
  <c r="H2067" i="12"/>
  <c r="J2067" i="12" s="1"/>
  <c r="K2067" i="12" s="1"/>
  <c r="H2066" i="12"/>
  <c r="J2066" i="12" s="1"/>
  <c r="K2066" i="12" s="1"/>
  <c r="H2064" i="12"/>
  <c r="J2064" i="12" s="1"/>
  <c r="K2064" i="12" s="1"/>
  <c r="H2063" i="12"/>
  <c r="J2063" i="12" s="1"/>
  <c r="K2063" i="12" s="1"/>
  <c r="H2061" i="12"/>
  <c r="J2061" i="12" s="1"/>
  <c r="K2061" i="12" s="1"/>
  <c r="H2060" i="12"/>
  <c r="J2060" i="12" s="1"/>
  <c r="K2060" i="12" s="1"/>
  <c r="H2059" i="12"/>
  <c r="J2059" i="12" s="1"/>
  <c r="K2059" i="12" s="1"/>
  <c r="H2058" i="12"/>
  <c r="J2058" i="12" s="1"/>
  <c r="K2058" i="12" s="1"/>
  <c r="H2057" i="12"/>
  <c r="J2057" i="12" s="1"/>
  <c r="K2057" i="12" s="1"/>
  <c r="H2056" i="12"/>
  <c r="J2056" i="12" s="1"/>
  <c r="K2056" i="12" s="1"/>
  <c r="I2054" i="12"/>
  <c r="N2054" i="12" s="1"/>
  <c r="I2053" i="12"/>
  <c r="N2053" i="12" s="1"/>
  <c r="H2052" i="12"/>
  <c r="J2052" i="12" s="1"/>
  <c r="K2052" i="12" s="1"/>
  <c r="H2051" i="12"/>
  <c r="J2051" i="12" s="1"/>
  <c r="K2051" i="12" s="1"/>
  <c r="H2050" i="12"/>
  <c r="J2050" i="12" s="1"/>
  <c r="K2050" i="12" s="1"/>
  <c r="O2050" i="12" s="1"/>
  <c r="H2049" i="12"/>
  <c r="J2049" i="12" s="1"/>
  <c r="K2049" i="12" s="1"/>
  <c r="H2048" i="12"/>
  <c r="H2047" i="12"/>
  <c r="J2047" i="12" s="1"/>
  <c r="K2047" i="12" s="1"/>
  <c r="H2046" i="12"/>
  <c r="J2046" i="12" s="1"/>
  <c r="K2046" i="12" s="1"/>
  <c r="H2045" i="12"/>
  <c r="J2045" i="12" s="1"/>
  <c r="K2045" i="12" s="1"/>
  <c r="H2043" i="12"/>
  <c r="J2043" i="12" s="1"/>
  <c r="K2043" i="12" s="1"/>
  <c r="H2042" i="12"/>
  <c r="J2042" i="12" s="1"/>
  <c r="K2042" i="12" s="1"/>
  <c r="H2041" i="12"/>
  <c r="J2041" i="12" s="1"/>
  <c r="K2041" i="12" s="1"/>
  <c r="O2041" i="12" s="1"/>
  <c r="H2040" i="12"/>
  <c r="J2040" i="12" s="1"/>
  <c r="K2040" i="12" s="1"/>
  <c r="H2039" i="12"/>
  <c r="J2039" i="12" s="1"/>
  <c r="K2039" i="12" s="1"/>
  <c r="H2038" i="12"/>
  <c r="J2038" i="12" s="1"/>
  <c r="K2038" i="12" s="1"/>
  <c r="H2035" i="12"/>
  <c r="J2035" i="12" s="1"/>
  <c r="K2035" i="12" s="1"/>
  <c r="H2034" i="12"/>
  <c r="J2034" i="12" s="1"/>
  <c r="K2034" i="12" s="1"/>
  <c r="H2033" i="12"/>
  <c r="J2033" i="12" s="1"/>
  <c r="K2033" i="12" s="1"/>
  <c r="H2032" i="12"/>
  <c r="J2032" i="12" s="1"/>
  <c r="K2032" i="12" s="1"/>
  <c r="H2031" i="12"/>
  <c r="J2031" i="12" s="1"/>
  <c r="K2031" i="12" s="1"/>
  <c r="H2030" i="12"/>
  <c r="J2030" i="12" s="1"/>
  <c r="K2030" i="12" s="1"/>
  <c r="H2029" i="12"/>
  <c r="J2029" i="12" s="1"/>
  <c r="K2029" i="12" s="1"/>
  <c r="H2028" i="12"/>
  <c r="J2028" i="12" s="1"/>
  <c r="K2028" i="12" s="1"/>
  <c r="H2027" i="12"/>
  <c r="J2027" i="12" s="1"/>
  <c r="K2027" i="12" s="1"/>
  <c r="H2025" i="12"/>
  <c r="J2025" i="12" s="1"/>
  <c r="K2025" i="12" s="1"/>
  <c r="H2024" i="12"/>
  <c r="J2024" i="12" s="1"/>
  <c r="K2024" i="12" s="1"/>
  <c r="H2023" i="12"/>
  <c r="J2023" i="12" s="1"/>
  <c r="K2023" i="12" s="1"/>
  <c r="H2022" i="12"/>
  <c r="J2022" i="12" s="1"/>
  <c r="K2022" i="12" s="1"/>
  <c r="H2021" i="12"/>
  <c r="J2021" i="12" s="1"/>
  <c r="K2021" i="12" s="1"/>
  <c r="H2020" i="12"/>
  <c r="J2020" i="12" s="1"/>
  <c r="K2020" i="12" s="1"/>
  <c r="H2019" i="12"/>
  <c r="J2019" i="12" s="1"/>
  <c r="K2019" i="12" s="1"/>
  <c r="H2018" i="12"/>
  <c r="J2018" i="12" s="1"/>
  <c r="K2018" i="12" s="1"/>
  <c r="H2017" i="12"/>
  <c r="J2017" i="12" s="1"/>
  <c r="K2017" i="12" s="1"/>
  <c r="H2016" i="12"/>
  <c r="J2016" i="12" s="1"/>
  <c r="K2016" i="12" s="1"/>
  <c r="H2015" i="12"/>
  <c r="J2015" i="12" s="1"/>
  <c r="K2015" i="12" s="1"/>
  <c r="H2014" i="12"/>
  <c r="J2014" i="12" s="1"/>
  <c r="K2014" i="12" s="1"/>
  <c r="O2014" i="12" s="1"/>
  <c r="H2013" i="12"/>
  <c r="J2013" i="12" s="1"/>
  <c r="K2013" i="12" s="1"/>
  <c r="H2012" i="12"/>
  <c r="J2012" i="12" s="1"/>
  <c r="K2012" i="12" s="1"/>
  <c r="H2011" i="12"/>
  <c r="J2011" i="12" s="1"/>
  <c r="K2011" i="12" s="1"/>
  <c r="H2009" i="12"/>
  <c r="J2009" i="12" s="1"/>
  <c r="K2009" i="12" s="1"/>
  <c r="H2008" i="12"/>
  <c r="J2008" i="12" s="1"/>
  <c r="K2008" i="12" s="1"/>
  <c r="H2007" i="12"/>
  <c r="J2007" i="12" s="1"/>
  <c r="K2007" i="12" s="1"/>
  <c r="H2006" i="12"/>
  <c r="J2006" i="12" s="1"/>
  <c r="K2006" i="12" s="1"/>
  <c r="H2005" i="12"/>
  <c r="J2005" i="12" s="1"/>
  <c r="K2005" i="12" s="1"/>
  <c r="H2004" i="12"/>
  <c r="J2004" i="12" s="1"/>
  <c r="K2004" i="12" s="1"/>
  <c r="H2003" i="12"/>
  <c r="J2003" i="12" s="1"/>
  <c r="K2003" i="12" s="1"/>
  <c r="H2002" i="12"/>
  <c r="J2002" i="12" s="1"/>
  <c r="K2002" i="12" s="1"/>
  <c r="H2001" i="12"/>
  <c r="J2001" i="12" s="1"/>
  <c r="K2001" i="12" s="1"/>
  <c r="H2000" i="12"/>
  <c r="J2000" i="12" s="1"/>
  <c r="K2000" i="12" s="1"/>
  <c r="H1999" i="12"/>
  <c r="J1999" i="12" s="1"/>
  <c r="K1999" i="12" s="1"/>
  <c r="H1998" i="12"/>
  <c r="J1998" i="12" s="1"/>
  <c r="K1998" i="12" s="1"/>
  <c r="H1997" i="12"/>
  <c r="J1997" i="12" s="1"/>
  <c r="K1997" i="12" s="1"/>
  <c r="H1996" i="12"/>
  <c r="J1996" i="12" s="1"/>
  <c r="K1996" i="12" s="1"/>
  <c r="H1995" i="12"/>
  <c r="J1995" i="12" s="1"/>
  <c r="K1995" i="12" s="1"/>
  <c r="H1994" i="12"/>
  <c r="J1994" i="12" s="1"/>
  <c r="K1994" i="12" s="1"/>
  <c r="H1993" i="12"/>
  <c r="J1993" i="12" s="1"/>
  <c r="K1993" i="12" s="1"/>
  <c r="H1992" i="12"/>
  <c r="J1992" i="12" s="1"/>
  <c r="K1992" i="12" s="1"/>
  <c r="H1991" i="12"/>
  <c r="J1991" i="12" s="1"/>
  <c r="K1991" i="12" s="1"/>
  <c r="H1990" i="12"/>
  <c r="J1990" i="12" s="1"/>
  <c r="K1990" i="12" s="1"/>
  <c r="O1990" i="12" s="1"/>
  <c r="H1989" i="12"/>
  <c r="J1989" i="12" s="1"/>
  <c r="K1989" i="12" s="1"/>
  <c r="H1988" i="12"/>
  <c r="J1988" i="12" s="1"/>
  <c r="K1988" i="12" s="1"/>
  <c r="H1987" i="12"/>
  <c r="J1987" i="12" s="1"/>
  <c r="K1987" i="12" s="1"/>
  <c r="H1986" i="12"/>
  <c r="J1986" i="12" s="1"/>
  <c r="K1986" i="12" s="1"/>
  <c r="H1985" i="12"/>
  <c r="J1985" i="12" s="1"/>
  <c r="K1985" i="12" s="1"/>
  <c r="O1985" i="12" s="1"/>
  <c r="H1984" i="12"/>
  <c r="J1984" i="12" s="1"/>
  <c r="K1984" i="12" s="1"/>
  <c r="H1983" i="12"/>
  <c r="J1983" i="12" s="1"/>
  <c r="K1983" i="12" s="1"/>
  <c r="H1982" i="12"/>
  <c r="J1982" i="12" s="1"/>
  <c r="K1982" i="12" s="1"/>
  <c r="H1981" i="12"/>
  <c r="J1981" i="12" s="1"/>
  <c r="K1981" i="12" s="1"/>
  <c r="O1981" i="12" s="1"/>
  <c r="H1980" i="12"/>
  <c r="J1980" i="12" s="1"/>
  <c r="K1980" i="12" s="1"/>
  <c r="H1979" i="12"/>
  <c r="J1979" i="12" s="1"/>
  <c r="K1979" i="12" s="1"/>
  <c r="H1978" i="12"/>
  <c r="J1978" i="12" s="1"/>
  <c r="K1978" i="12" s="1"/>
  <c r="O1978" i="12" s="1"/>
  <c r="H1977" i="12"/>
  <c r="J1977" i="12" s="1"/>
  <c r="K1977" i="12" s="1"/>
  <c r="H1976" i="12"/>
  <c r="J1976" i="12" s="1"/>
  <c r="K1976" i="12" s="1"/>
  <c r="H1975" i="12"/>
  <c r="J1975" i="12" s="1"/>
  <c r="K1975" i="12" s="1"/>
  <c r="H1974" i="12"/>
  <c r="J1974" i="12" s="1"/>
  <c r="K1974" i="12" s="1"/>
  <c r="H1972" i="12"/>
  <c r="J1972" i="12" s="1"/>
  <c r="K1972" i="12" s="1"/>
  <c r="O1972" i="12" s="1"/>
  <c r="H1971" i="12"/>
  <c r="J1971" i="12" s="1"/>
  <c r="K1971" i="12" s="1"/>
  <c r="H1970" i="12"/>
  <c r="J1970" i="12" s="1"/>
  <c r="K1970" i="12" s="1"/>
  <c r="H1969" i="12"/>
  <c r="J1969" i="12" s="1"/>
  <c r="K1969" i="12" s="1"/>
  <c r="H1968" i="12"/>
  <c r="J1968" i="12" s="1"/>
  <c r="K1968" i="12" s="1"/>
  <c r="H1967" i="12"/>
  <c r="J1967" i="12" s="1"/>
  <c r="K1967" i="12" s="1"/>
  <c r="H1966" i="12"/>
  <c r="J1966" i="12" s="1"/>
  <c r="K1966" i="12" s="1"/>
  <c r="H1965" i="12"/>
  <c r="J1965" i="12" s="1"/>
  <c r="K1965" i="12" s="1"/>
  <c r="H1964" i="12"/>
  <c r="J1964" i="12" s="1"/>
  <c r="K1964" i="12" s="1"/>
  <c r="H1963" i="12"/>
  <c r="J1963" i="12" s="1"/>
  <c r="K1963" i="12" s="1"/>
  <c r="H1962" i="12"/>
  <c r="J1962" i="12" s="1"/>
  <c r="K1962" i="12" s="1"/>
  <c r="H1961" i="12"/>
  <c r="J1961" i="12" s="1"/>
  <c r="K1961" i="12" s="1"/>
  <c r="O1961" i="12" s="1"/>
  <c r="H1960" i="12"/>
  <c r="J1960" i="12" s="1"/>
  <c r="K1960" i="12" s="1"/>
  <c r="H1958" i="12"/>
  <c r="J1958" i="12" s="1"/>
  <c r="K1958" i="12" s="1"/>
  <c r="H1957" i="12"/>
  <c r="J1957" i="12" s="1"/>
  <c r="K1957" i="12" s="1"/>
  <c r="H1956" i="12"/>
  <c r="J1956" i="12" s="1"/>
  <c r="K1956" i="12" s="1"/>
  <c r="H1955" i="12"/>
  <c r="J1955" i="12" s="1"/>
  <c r="K1955" i="12" s="1"/>
  <c r="H1954" i="12"/>
  <c r="J1954" i="12" s="1"/>
  <c r="K1954" i="12" s="1"/>
  <c r="H1953" i="12"/>
  <c r="J1953" i="12" s="1"/>
  <c r="K1953" i="12" s="1"/>
  <c r="H1952" i="12"/>
  <c r="J1952" i="12" s="1"/>
  <c r="K1952" i="12" s="1"/>
  <c r="H1951" i="12"/>
  <c r="J1951" i="12" s="1"/>
  <c r="K1951" i="12" s="1"/>
  <c r="O1951" i="12" s="1"/>
  <c r="H1950" i="12"/>
  <c r="J1950" i="12" s="1"/>
  <c r="K1950" i="12" s="1"/>
  <c r="H1949" i="12"/>
  <c r="J1949" i="12" s="1"/>
  <c r="K1949" i="12" s="1"/>
  <c r="O1949" i="12" s="1"/>
  <c r="H1948" i="12"/>
  <c r="J1948" i="12" s="1"/>
  <c r="K1948" i="12" s="1"/>
  <c r="H1947" i="12"/>
  <c r="J1947" i="12" s="1"/>
  <c r="K1947" i="12" s="1"/>
  <c r="O1947" i="12" s="1"/>
  <c r="H1945" i="12"/>
  <c r="J1945" i="12" s="1"/>
  <c r="K1945" i="12" s="1"/>
  <c r="O1945" i="12" s="1"/>
  <c r="H1944" i="12"/>
  <c r="J1944" i="12" s="1"/>
  <c r="K1944" i="12" s="1"/>
  <c r="H1943" i="12"/>
  <c r="J1943" i="12" s="1"/>
  <c r="K1943" i="12" s="1"/>
  <c r="O1943" i="12" s="1"/>
  <c r="H1942" i="12"/>
  <c r="J1942" i="12" s="1"/>
  <c r="K1942" i="12" s="1"/>
  <c r="H1941" i="12"/>
  <c r="J1941" i="12" s="1"/>
  <c r="K1941" i="12" s="1"/>
  <c r="H1940" i="12"/>
  <c r="J1940" i="12" s="1"/>
  <c r="K1940" i="12" s="1"/>
  <c r="H1939" i="12"/>
  <c r="J1939" i="12" s="1"/>
  <c r="K1939" i="12" s="1"/>
  <c r="H1938" i="12"/>
  <c r="J1938" i="12" s="1"/>
  <c r="K1938" i="12" s="1"/>
  <c r="H1937" i="12"/>
  <c r="J1937" i="12" s="1"/>
  <c r="K1937" i="12" s="1"/>
  <c r="H1936" i="12"/>
  <c r="J1936" i="12" s="1"/>
  <c r="K1936" i="12" s="1"/>
  <c r="O1936" i="12" s="1"/>
  <c r="H1935" i="12"/>
  <c r="J1935" i="12" s="1"/>
  <c r="K1935" i="12" s="1"/>
  <c r="H1934" i="12"/>
  <c r="J1934" i="12" s="1"/>
  <c r="K1934" i="12" s="1"/>
  <c r="O1934" i="12" s="1"/>
  <c r="H1933" i="12"/>
  <c r="J1933" i="12" s="1"/>
  <c r="K1933" i="12" s="1"/>
  <c r="H1932" i="12"/>
  <c r="J1932" i="12" s="1"/>
  <c r="K1932" i="12" s="1"/>
  <c r="H1931" i="12"/>
  <c r="J1931" i="12" s="1"/>
  <c r="K1931" i="12" s="1"/>
  <c r="H1930" i="12"/>
  <c r="J1930" i="12" s="1"/>
  <c r="K1930" i="12" s="1"/>
  <c r="H1929" i="12"/>
  <c r="J1929" i="12" s="1"/>
  <c r="K1929" i="12" s="1"/>
  <c r="O1929" i="12" s="1"/>
  <c r="H1928" i="12"/>
  <c r="J1928" i="12" s="1"/>
  <c r="K1928" i="12" s="1"/>
  <c r="H1927" i="12"/>
  <c r="J1927" i="12" s="1"/>
  <c r="K1927" i="12" s="1"/>
  <c r="H1926" i="12"/>
  <c r="J1926" i="12" s="1"/>
  <c r="K1926" i="12" s="1"/>
  <c r="H1925" i="12"/>
  <c r="J1925" i="12" s="1"/>
  <c r="K1925" i="12" s="1"/>
  <c r="H1924" i="12"/>
  <c r="J1924" i="12" s="1"/>
  <c r="K1924" i="12" s="1"/>
  <c r="H1923" i="12"/>
  <c r="J1923" i="12" s="1"/>
  <c r="K1923" i="12" s="1"/>
  <c r="H1922" i="12"/>
  <c r="J1922" i="12" s="1"/>
  <c r="K1922" i="12" s="1"/>
  <c r="H1921" i="12"/>
  <c r="J1921" i="12" s="1"/>
  <c r="K1921" i="12" s="1"/>
  <c r="H1920" i="12"/>
  <c r="J1920" i="12" s="1"/>
  <c r="K1920" i="12" s="1"/>
  <c r="H1919" i="12"/>
  <c r="J1919" i="12" s="1"/>
  <c r="K1919" i="12" s="1"/>
  <c r="H1918" i="12"/>
  <c r="J1918" i="12" s="1"/>
  <c r="K1918" i="12" s="1"/>
  <c r="H1917" i="12"/>
  <c r="J1917" i="12" s="1"/>
  <c r="K1917" i="12" s="1"/>
  <c r="H1916" i="12"/>
  <c r="J1916" i="12" s="1"/>
  <c r="K1916" i="12" s="1"/>
  <c r="H1915" i="12"/>
  <c r="J1915" i="12" s="1"/>
  <c r="K1915" i="12" s="1"/>
  <c r="H1914" i="12"/>
  <c r="J1914" i="12" s="1"/>
  <c r="K1914" i="12" s="1"/>
  <c r="H1913" i="12"/>
  <c r="J1913" i="12" s="1"/>
  <c r="K1913" i="12" s="1"/>
  <c r="H1912" i="12"/>
  <c r="J1912" i="12" s="1"/>
  <c r="K1912" i="12" s="1"/>
  <c r="H1911" i="12"/>
  <c r="J1911" i="12" s="1"/>
  <c r="K1911" i="12" s="1"/>
  <c r="H1910" i="12"/>
  <c r="J1910" i="12" s="1"/>
  <c r="K1910" i="12" s="1"/>
  <c r="H1909" i="12"/>
  <c r="J1909" i="12" s="1"/>
  <c r="K1909" i="12" s="1"/>
  <c r="H1908" i="12"/>
  <c r="J1908" i="12" s="1"/>
  <c r="K1908" i="12" s="1"/>
  <c r="H1907" i="12"/>
  <c r="J1907" i="12" s="1"/>
  <c r="K1907" i="12" s="1"/>
  <c r="I1905" i="12"/>
  <c r="N1905" i="12" s="1"/>
  <c r="I1904" i="12"/>
  <c r="N1904" i="12" s="1"/>
  <c r="H1903" i="12"/>
  <c r="J1903" i="12" s="1"/>
  <c r="K1903" i="12" s="1"/>
  <c r="O1903" i="12" s="1"/>
  <c r="J1902" i="12"/>
  <c r="K1902" i="12" s="1"/>
  <c r="O1902" i="12" s="1"/>
  <c r="H1902" i="12"/>
  <c r="H1901" i="12"/>
  <c r="J1901" i="12" s="1"/>
  <c r="K1901" i="12" s="1"/>
  <c r="H1900" i="12"/>
  <c r="J1900" i="12" s="1"/>
  <c r="K1900" i="12" s="1"/>
  <c r="J1899" i="12"/>
  <c r="K1899" i="12" s="1"/>
  <c r="O1899" i="12" s="1"/>
  <c r="H1898" i="12"/>
  <c r="J1898" i="12" s="1"/>
  <c r="K1898" i="12" s="1"/>
  <c r="H1897" i="12"/>
  <c r="J1897" i="12" s="1"/>
  <c r="K1897" i="12" s="1"/>
  <c r="H1896" i="12"/>
  <c r="J1896" i="12" s="1"/>
  <c r="K1896" i="12" s="1"/>
  <c r="H1895" i="12"/>
  <c r="J1895" i="12" s="1"/>
  <c r="K1895" i="12" s="1"/>
  <c r="H1893" i="12"/>
  <c r="J1893" i="12" s="1"/>
  <c r="K1893" i="12" s="1"/>
  <c r="H1892" i="12"/>
  <c r="J1892" i="12" s="1"/>
  <c r="K1892" i="12" s="1"/>
  <c r="H1891" i="12"/>
  <c r="J1891" i="12" s="1"/>
  <c r="K1891" i="12" s="1"/>
  <c r="H1890" i="12"/>
  <c r="J1890" i="12" s="1"/>
  <c r="K1890" i="12" s="1"/>
  <c r="H1889" i="12"/>
  <c r="J1889" i="12" s="1"/>
  <c r="K1889" i="12" s="1"/>
  <c r="O1889" i="12" s="1"/>
  <c r="H1888" i="12"/>
  <c r="J1888" i="12" s="1"/>
  <c r="K1888" i="12" s="1"/>
  <c r="H1887" i="12"/>
  <c r="J1887" i="12" s="1"/>
  <c r="K1887" i="12" s="1"/>
  <c r="H1886" i="12"/>
  <c r="J1886" i="12" s="1"/>
  <c r="K1886" i="12" s="1"/>
  <c r="H1885" i="12"/>
  <c r="J1885" i="12" s="1"/>
  <c r="K1885" i="12" s="1"/>
  <c r="H1884" i="12"/>
  <c r="J1884" i="12" s="1"/>
  <c r="K1884" i="12" s="1"/>
  <c r="H1883" i="12"/>
  <c r="J1883" i="12" s="1"/>
  <c r="K1883" i="12" s="1"/>
  <c r="H1882" i="12"/>
  <c r="J1882" i="12" s="1"/>
  <c r="K1882" i="12" s="1"/>
  <c r="O1882" i="12" s="1"/>
  <c r="H1881" i="12"/>
  <c r="J1881" i="12" s="1"/>
  <c r="K1881" i="12" s="1"/>
  <c r="H1880" i="12"/>
  <c r="J1880" i="12" s="1"/>
  <c r="K1880" i="12" s="1"/>
  <c r="H1877" i="12"/>
  <c r="J1877" i="12" s="1"/>
  <c r="K1877" i="12" s="1"/>
  <c r="H1876" i="12"/>
  <c r="J1876" i="12" s="1"/>
  <c r="K1876" i="12" s="1"/>
  <c r="H1875" i="12"/>
  <c r="J1875" i="12" s="1"/>
  <c r="K1875" i="12" s="1"/>
  <c r="O1875" i="12" s="1"/>
  <c r="H1874" i="12"/>
  <c r="J1874" i="12" s="1"/>
  <c r="K1874" i="12" s="1"/>
  <c r="H1873" i="12"/>
  <c r="J1873" i="12" s="1"/>
  <c r="K1873" i="12" s="1"/>
  <c r="H1872" i="12"/>
  <c r="J1872" i="12" s="1"/>
  <c r="K1872" i="12" s="1"/>
  <c r="H1871" i="12"/>
  <c r="J1871" i="12" s="1"/>
  <c r="K1871" i="12" s="1"/>
  <c r="O1871" i="12" s="1"/>
  <c r="H1870" i="12"/>
  <c r="J1870" i="12" s="1"/>
  <c r="K1870" i="12" s="1"/>
  <c r="O1870" i="12" s="1"/>
  <c r="H1869" i="12"/>
  <c r="J1869" i="12" s="1"/>
  <c r="K1869" i="12" s="1"/>
  <c r="H1868" i="12"/>
  <c r="J1868" i="12" s="1"/>
  <c r="K1868" i="12" s="1"/>
  <c r="H1866" i="12"/>
  <c r="J1866" i="12" s="1"/>
  <c r="K1866" i="12" s="1"/>
  <c r="H1865" i="12"/>
  <c r="J1865" i="12" s="1"/>
  <c r="K1865" i="12" s="1"/>
  <c r="H1864" i="12"/>
  <c r="J1864" i="12" s="1"/>
  <c r="K1864" i="12" s="1"/>
  <c r="H1863" i="12"/>
  <c r="J1863" i="12" s="1"/>
  <c r="K1863" i="12" s="1"/>
  <c r="O1863" i="12" s="1"/>
  <c r="H1862" i="12"/>
  <c r="J1862" i="12" s="1"/>
  <c r="K1862" i="12" s="1"/>
  <c r="H1861" i="12"/>
  <c r="J1861" i="12" s="1"/>
  <c r="K1861" i="12" s="1"/>
  <c r="H1860" i="12"/>
  <c r="J1860" i="12" s="1"/>
  <c r="K1860" i="12" s="1"/>
  <c r="H1859" i="12"/>
  <c r="J1859" i="12" s="1"/>
  <c r="K1859" i="12" s="1"/>
  <c r="H1858" i="12"/>
  <c r="J1858" i="12" s="1"/>
  <c r="K1858" i="12" s="1"/>
  <c r="H1857" i="12"/>
  <c r="J1857" i="12" s="1"/>
  <c r="K1857" i="12" s="1"/>
  <c r="O1857" i="12" s="1"/>
  <c r="H1856" i="12"/>
  <c r="J1856" i="12" s="1"/>
  <c r="K1856" i="12" s="1"/>
  <c r="H1855" i="12"/>
  <c r="J1855" i="12" s="1"/>
  <c r="K1855" i="12" s="1"/>
  <c r="H1854" i="12"/>
  <c r="J1854" i="12" s="1"/>
  <c r="K1854" i="12" s="1"/>
  <c r="H1853" i="12"/>
  <c r="J1853" i="12" s="1"/>
  <c r="K1853" i="12" s="1"/>
  <c r="O1853" i="12" s="1"/>
  <c r="H1852" i="12"/>
  <c r="J1852" i="12" s="1"/>
  <c r="K1852" i="12" s="1"/>
  <c r="H1851" i="12"/>
  <c r="J1851" i="12" s="1"/>
  <c r="K1851" i="12" s="1"/>
  <c r="H1850" i="12"/>
  <c r="J1850" i="12" s="1"/>
  <c r="K1850" i="12" s="1"/>
  <c r="H1849" i="12"/>
  <c r="J1849" i="12" s="1"/>
  <c r="K1849" i="12" s="1"/>
  <c r="H1848" i="12"/>
  <c r="J1848" i="12" s="1"/>
  <c r="K1848" i="12" s="1"/>
  <c r="H1847" i="12"/>
  <c r="J1847" i="12" s="1"/>
  <c r="K1847" i="12" s="1"/>
  <c r="H1846" i="12"/>
  <c r="J1846" i="12" s="1"/>
  <c r="K1846" i="12" s="1"/>
  <c r="I1844" i="12"/>
  <c r="N1844" i="12" s="1"/>
  <c r="I1843" i="12"/>
  <c r="N1843" i="12" s="1"/>
  <c r="H1842" i="12"/>
  <c r="J1842" i="12" s="1"/>
  <c r="K1842" i="12" s="1"/>
  <c r="H1841" i="12"/>
  <c r="J1841" i="12" s="1"/>
  <c r="K1841" i="12" s="1"/>
  <c r="H1840" i="12"/>
  <c r="J1840" i="12" s="1"/>
  <c r="K1840" i="12" s="1"/>
  <c r="H1839" i="12"/>
  <c r="J1839" i="12" s="1"/>
  <c r="K1839" i="12" s="1"/>
  <c r="O1839" i="12" s="1"/>
  <c r="H1838" i="12"/>
  <c r="J1838" i="12" s="1"/>
  <c r="K1838" i="12" s="1"/>
  <c r="H1837" i="12"/>
  <c r="J1837" i="12" s="1"/>
  <c r="K1837" i="12" s="1"/>
  <c r="H1836" i="12"/>
  <c r="J1836" i="12" s="1"/>
  <c r="K1836" i="12" s="1"/>
  <c r="H1835" i="12"/>
  <c r="J1835" i="12" s="1"/>
  <c r="K1835" i="12" s="1"/>
  <c r="O1835" i="12" s="1"/>
  <c r="H1834" i="12"/>
  <c r="J1834" i="12" s="1"/>
  <c r="K1834" i="12" s="1"/>
  <c r="O1834" i="12" s="1"/>
  <c r="H1833" i="12"/>
  <c r="J1833" i="12" s="1"/>
  <c r="K1833" i="12" s="1"/>
  <c r="H1832" i="12"/>
  <c r="J1832" i="12" s="1"/>
  <c r="K1832" i="12" s="1"/>
  <c r="H1831" i="12"/>
  <c r="J1831" i="12" s="1"/>
  <c r="K1831" i="12" s="1"/>
  <c r="H1830" i="12"/>
  <c r="J1830" i="12" s="1"/>
  <c r="K1830" i="12" s="1"/>
  <c r="H1829" i="12"/>
  <c r="J1829" i="12" s="1"/>
  <c r="K1829" i="12" s="1"/>
  <c r="H1828" i="12"/>
  <c r="J1828" i="12" s="1"/>
  <c r="K1828" i="12" s="1"/>
  <c r="H1827" i="12"/>
  <c r="J1827" i="12" s="1"/>
  <c r="K1827" i="12" s="1"/>
  <c r="O1827" i="12" s="1"/>
  <c r="H1826" i="12"/>
  <c r="J1826" i="12" s="1"/>
  <c r="K1826" i="12" s="1"/>
  <c r="H1825" i="12"/>
  <c r="J1825" i="12" s="1"/>
  <c r="K1825" i="12" s="1"/>
  <c r="H1824" i="12"/>
  <c r="J1824" i="12" s="1"/>
  <c r="K1824" i="12" s="1"/>
  <c r="H1823" i="12"/>
  <c r="J1823" i="12" s="1"/>
  <c r="K1823" i="12" s="1"/>
  <c r="H1822" i="12"/>
  <c r="J1822" i="12" s="1"/>
  <c r="K1822" i="12" s="1"/>
  <c r="H1821" i="12"/>
  <c r="J1821" i="12" s="1"/>
  <c r="K1821" i="12" s="1"/>
  <c r="H1820" i="12"/>
  <c r="J1820" i="12" s="1"/>
  <c r="K1820" i="12" s="1"/>
  <c r="H1819" i="12"/>
  <c r="J1819" i="12" s="1"/>
  <c r="K1819" i="12" s="1"/>
  <c r="H1818" i="12"/>
  <c r="J1818" i="12" s="1"/>
  <c r="K1818" i="12" s="1"/>
  <c r="H1817" i="12"/>
  <c r="J1817" i="12" s="1"/>
  <c r="K1817" i="12" s="1"/>
  <c r="O1817" i="12" s="1"/>
  <c r="H1816" i="12"/>
  <c r="J1816" i="12" s="1"/>
  <c r="K1816" i="12" s="1"/>
  <c r="O1816" i="12" s="1"/>
  <c r="H1815" i="12"/>
  <c r="J1815" i="12" s="1"/>
  <c r="K1815" i="12" s="1"/>
  <c r="H1814" i="12"/>
  <c r="J1814" i="12" s="1"/>
  <c r="K1814" i="12" s="1"/>
  <c r="H1813" i="12"/>
  <c r="J1813" i="12" s="1"/>
  <c r="K1813" i="12" s="1"/>
  <c r="H1811" i="12"/>
  <c r="J1811" i="12" s="1"/>
  <c r="K1811" i="12" s="1"/>
  <c r="H1810" i="12"/>
  <c r="J1810" i="12" s="1"/>
  <c r="K1810" i="12" s="1"/>
  <c r="H1809" i="12"/>
  <c r="J1809" i="12" s="1"/>
  <c r="K1809" i="12" s="1"/>
  <c r="O1809" i="12" s="1"/>
  <c r="H1808" i="12"/>
  <c r="J1808" i="12" s="1"/>
  <c r="K1808" i="12" s="1"/>
  <c r="H1807" i="12"/>
  <c r="J1807" i="12" s="1"/>
  <c r="K1807" i="12" s="1"/>
  <c r="H1806" i="12"/>
  <c r="J1806" i="12" s="1"/>
  <c r="K1806" i="12" s="1"/>
  <c r="I1803" i="12"/>
  <c r="N1803" i="12" s="1"/>
  <c r="H1802" i="12"/>
  <c r="J1802" i="12" s="1"/>
  <c r="K1802" i="12" s="1"/>
  <c r="H1801" i="12"/>
  <c r="J1801" i="12" s="1"/>
  <c r="K1801" i="12" s="1"/>
  <c r="O1801" i="12" s="1"/>
  <c r="H1800" i="12"/>
  <c r="J1800" i="12" s="1"/>
  <c r="K1800" i="12" s="1"/>
  <c r="H1799" i="12"/>
  <c r="J1799" i="12" s="1"/>
  <c r="K1799" i="12" s="1"/>
  <c r="H1798" i="12"/>
  <c r="J1798" i="12" s="1"/>
  <c r="K1798" i="12" s="1"/>
  <c r="O1798" i="12" s="1"/>
  <c r="H1797" i="12"/>
  <c r="J1797" i="12" s="1"/>
  <c r="K1797" i="12" s="1"/>
  <c r="H1796" i="12"/>
  <c r="J1796" i="12" s="1"/>
  <c r="K1796" i="12" s="1"/>
  <c r="H1794" i="12"/>
  <c r="J1794" i="12" s="1"/>
  <c r="K1794" i="12" s="1"/>
  <c r="H1793" i="12"/>
  <c r="J1793" i="12" s="1"/>
  <c r="K1793" i="12" s="1"/>
  <c r="H1792" i="12"/>
  <c r="J1792" i="12" s="1"/>
  <c r="K1792" i="12" s="1"/>
  <c r="H1791" i="12"/>
  <c r="J1791" i="12" s="1"/>
  <c r="K1791" i="12" s="1"/>
  <c r="H1790" i="12"/>
  <c r="J1790" i="12" s="1"/>
  <c r="K1790" i="12" s="1"/>
  <c r="H1789" i="12"/>
  <c r="J1789" i="12" s="1"/>
  <c r="K1789" i="12" s="1"/>
  <c r="H1788" i="12"/>
  <c r="J1788" i="12" s="1"/>
  <c r="K1788" i="12" s="1"/>
  <c r="H1787" i="12"/>
  <c r="J1787" i="12" s="1"/>
  <c r="K1787" i="12" s="1"/>
  <c r="O1787" i="12" s="1"/>
  <c r="J1786" i="12"/>
  <c r="K1785" i="12"/>
  <c r="K1769" i="12" s="1"/>
  <c r="H1784" i="12"/>
  <c r="J1784" i="12" s="1"/>
  <c r="K1784" i="12" s="1"/>
  <c r="H1782" i="12"/>
  <c r="J1782" i="12" s="1"/>
  <c r="K1782" i="12" s="1"/>
  <c r="H1781" i="12"/>
  <c r="J1781" i="12" s="1"/>
  <c r="K1781" i="12" s="1"/>
  <c r="O1781" i="12" s="1"/>
  <c r="H1780" i="12"/>
  <c r="J1780" i="12" s="1"/>
  <c r="K1780" i="12" s="1"/>
  <c r="H1779" i="12"/>
  <c r="J1779" i="12" s="1"/>
  <c r="K1779" i="12" s="1"/>
  <c r="O1779" i="12" s="1"/>
  <c r="H1778" i="12"/>
  <c r="J1778" i="12" s="1"/>
  <c r="K1778" i="12" s="1"/>
  <c r="H1777" i="12"/>
  <c r="J1777" i="12" s="1"/>
  <c r="K1777" i="12" s="1"/>
  <c r="H1776" i="12"/>
  <c r="J1776" i="12" s="1"/>
  <c r="K1776" i="12" s="1"/>
  <c r="H1775" i="12"/>
  <c r="J1775" i="12" s="1"/>
  <c r="K1775" i="12" s="1"/>
  <c r="H1774" i="12"/>
  <c r="J1774" i="12" s="1"/>
  <c r="K1774" i="12" s="1"/>
  <c r="H1773" i="12"/>
  <c r="J1773" i="12" s="1"/>
  <c r="K1773" i="12" s="1"/>
  <c r="H1772" i="12"/>
  <c r="J1772" i="12" s="1"/>
  <c r="K1772" i="12" s="1"/>
  <c r="O1772" i="12" s="1"/>
  <c r="H1771" i="12"/>
  <c r="J1771" i="12" s="1"/>
  <c r="K1771" i="12" s="1"/>
  <c r="I1769" i="12"/>
  <c r="N1769" i="12" s="1"/>
  <c r="I1768" i="12"/>
  <c r="N1768" i="12" s="1"/>
  <c r="H1767" i="12"/>
  <c r="J1767" i="12" s="1"/>
  <c r="K1767" i="12" s="1"/>
  <c r="O1767" i="12" s="1"/>
  <c r="H1766" i="12"/>
  <c r="J1766" i="12" s="1"/>
  <c r="K1766" i="12" s="1"/>
  <c r="H1765" i="12"/>
  <c r="J1765" i="12" s="1"/>
  <c r="K1765" i="12" s="1"/>
  <c r="H1764" i="12"/>
  <c r="J1764" i="12" s="1"/>
  <c r="K1764" i="12" s="1"/>
  <c r="H1763" i="12"/>
  <c r="J1763" i="12" s="1"/>
  <c r="K1763" i="12" s="1"/>
  <c r="O1763" i="12" s="1"/>
  <c r="H1762" i="12"/>
  <c r="J1762" i="12" s="1"/>
  <c r="K1762" i="12" s="1"/>
  <c r="H1761" i="12"/>
  <c r="J1761" i="12" s="1"/>
  <c r="K1761" i="12" s="1"/>
  <c r="H1759" i="12"/>
  <c r="J1759" i="12" s="1"/>
  <c r="K1759" i="12" s="1"/>
  <c r="H1758" i="12"/>
  <c r="J1758" i="12" s="1"/>
  <c r="K1758" i="12" s="1"/>
  <c r="H1757" i="12"/>
  <c r="J1757" i="12" s="1"/>
  <c r="K1757" i="12" s="1"/>
  <c r="O1757" i="12" s="1"/>
  <c r="H1756" i="12"/>
  <c r="J1756" i="12" s="1"/>
  <c r="K1756" i="12" s="1"/>
  <c r="H1755" i="12"/>
  <c r="J1755" i="12" s="1"/>
  <c r="K1755" i="12" s="1"/>
  <c r="O1755" i="12" s="1"/>
  <c r="H1754" i="12"/>
  <c r="J1754" i="12" s="1"/>
  <c r="K1754" i="12" s="1"/>
  <c r="H1753" i="12"/>
  <c r="J1753" i="12" s="1"/>
  <c r="K1753" i="12" s="1"/>
  <c r="H1752" i="12"/>
  <c r="J1752" i="12" s="1"/>
  <c r="K1752" i="12" s="1"/>
  <c r="H1751" i="12"/>
  <c r="J1751" i="12" s="1"/>
  <c r="K1751" i="12" s="1"/>
  <c r="O1751" i="12" s="1"/>
  <c r="H1750" i="12"/>
  <c r="J1750" i="12" s="1"/>
  <c r="K1750" i="12" s="1"/>
  <c r="H1749" i="12"/>
  <c r="J1749" i="12" s="1"/>
  <c r="K1749" i="12" s="1"/>
  <c r="I1747" i="12"/>
  <c r="N1747" i="12" s="1"/>
  <c r="H1746" i="12"/>
  <c r="J1746" i="12" s="1"/>
  <c r="K1746" i="12" s="1"/>
  <c r="O1746" i="12" s="1"/>
  <c r="H1745" i="12"/>
  <c r="J1745" i="12" s="1"/>
  <c r="K1745" i="12" s="1"/>
  <c r="H1744" i="12"/>
  <c r="J1744" i="12" s="1"/>
  <c r="K1744" i="12" s="1"/>
  <c r="H1743" i="12"/>
  <c r="J1743" i="12" s="1"/>
  <c r="K1743" i="12" s="1"/>
  <c r="H1742" i="12"/>
  <c r="J1742" i="12" s="1"/>
  <c r="K1742" i="12" s="1"/>
  <c r="O1742" i="12" s="1"/>
  <c r="H1741" i="12"/>
  <c r="J1741" i="12" s="1"/>
  <c r="K1741" i="12" s="1"/>
  <c r="H1740" i="12"/>
  <c r="J1740" i="12" s="1"/>
  <c r="K1740" i="12" s="1"/>
  <c r="H1738" i="12"/>
  <c r="J1738" i="12" s="1"/>
  <c r="K1738" i="12" s="1"/>
  <c r="H1737" i="12"/>
  <c r="J1737" i="12" s="1"/>
  <c r="K1737" i="12" s="1"/>
  <c r="O1737" i="12" s="1"/>
  <c r="H1736" i="12"/>
  <c r="J1736" i="12" s="1"/>
  <c r="K1736" i="12" s="1"/>
  <c r="H1735" i="12"/>
  <c r="J1735" i="12" s="1"/>
  <c r="K1735" i="12" s="1"/>
  <c r="H1734" i="12"/>
  <c r="J1734" i="12" s="1"/>
  <c r="K1734" i="12" s="1"/>
  <c r="H1732" i="12"/>
  <c r="J1732" i="12" s="1"/>
  <c r="K1732" i="12" s="1"/>
  <c r="H1731" i="12"/>
  <c r="J1731" i="12" s="1"/>
  <c r="K1731" i="12" s="1"/>
  <c r="H1730" i="12"/>
  <c r="J1730" i="12" s="1"/>
  <c r="K1730" i="12" s="1"/>
  <c r="H1729" i="12"/>
  <c r="J1729" i="12" s="1"/>
  <c r="K1729" i="12" s="1"/>
  <c r="H1728" i="12"/>
  <c r="J1728" i="12" s="1"/>
  <c r="K1728" i="12" s="1"/>
  <c r="H1727" i="12"/>
  <c r="J1727" i="12" s="1"/>
  <c r="K1727" i="12" s="1"/>
  <c r="O1727" i="12" s="1"/>
  <c r="I1725" i="12"/>
  <c r="N1725" i="12" s="1"/>
  <c r="H1724" i="12"/>
  <c r="J1724" i="12" s="1"/>
  <c r="K1724" i="12" s="1"/>
  <c r="H1723" i="12"/>
  <c r="J1723" i="12" s="1"/>
  <c r="K1723" i="12" s="1"/>
  <c r="H1722" i="12"/>
  <c r="J1722" i="12" s="1"/>
  <c r="K1722" i="12" s="1"/>
  <c r="H1721" i="12"/>
  <c r="J1721" i="12" s="1"/>
  <c r="K1721" i="12" s="1"/>
  <c r="O1721" i="12" s="1"/>
  <c r="H1720" i="12"/>
  <c r="J1720" i="12" s="1"/>
  <c r="K1720" i="12" s="1"/>
  <c r="H1719" i="12"/>
  <c r="J1719" i="12" s="1"/>
  <c r="K1719" i="12" s="1"/>
  <c r="H1718" i="12"/>
  <c r="J1718" i="12" s="1"/>
  <c r="K1718" i="12" s="1"/>
  <c r="H1717" i="12"/>
  <c r="J1717" i="12" s="1"/>
  <c r="K1717" i="12" s="1"/>
  <c r="H1716" i="12"/>
  <c r="J1716" i="12" s="1"/>
  <c r="K1716" i="12" s="1"/>
  <c r="H1715" i="12"/>
  <c r="J1715" i="12" s="1"/>
  <c r="K1715" i="12" s="1"/>
  <c r="H1714" i="12"/>
  <c r="J1714" i="12" s="1"/>
  <c r="K1714" i="12" s="1"/>
  <c r="O1714" i="12" s="1"/>
  <c r="H1713" i="12"/>
  <c r="J1713" i="12" s="1"/>
  <c r="K1713" i="12" s="1"/>
  <c r="O1713" i="12" s="1"/>
  <c r="H1712" i="12"/>
  <c r="J1712" i="12" s="1"/>
  <c r="K1712" i="12" s="1"/>
  <c r="H1711" i="12"/>
  <c r="J1711" i="12" s="1"/>
  <c r="K1711" i="12" s="1"/>
  <c r="H1710" i="12"/>
  <c r="J1710" i="12" s="1"/>
  <c r="K1710" i="12" s="1"/>
  <c r="H1709" i="12"/>
  <c r="J1709" i="12" s="1"/>
  <c r="K1709" i="12" s="1"/>
  <c r="H1708" i="12"/>
  <c r="J1708" i="12" s="1"/>
  <c r="K1708" i="12" s="1"/>
  <c r="H1707" i="12"/>
  <c r="J1707" i="12" s="1"/>
  <c r="K1707" i="12" s="1"/>
  <c r="H1706" i="12"/>
  <c r="J1706" i="12" s="1"/>
  <c r="K1706" i="12" s="1"/>
  <c r="H1705" i="12"/>
  <c r="J1705" i="12" s="1"/>
  <c r="K1705" i="12" s="1"/>
  <c r="H1704" i="12"/>
  <c r="J1704" i="12" s="1"/>
  <c r="K1704" i="12" s="1"/>
  <c r="O1704" i="12" s="1"/>
  <c r="H1703" i="12"/>
  <c r="J1703" i="12" s="1"/>
  <c r="K1703" i="12" s="1"/>
  <c r="H1702" i="12"/>
  <c r="J1702" i="12" s="1"/>
  <c r="K1702" i="12" s="1"/>
  <c r="O1702" i="12" s="1"/>
  <c r="H1701" i="12"/>
  <c r="J1701" i="12" s="1"/>
  <c r="K1701" i="12" s="1"/>
  <c r="O1701" i="12" s="1"/>
  <c r="H1700" i="12"/>
  <c r="J1700" i="12" s="1"/>
  <c r="K1700" i="12" s="1"/>
  <c r="H1699" i="12"/>
  <c r="J1699" i="12" s="1"/>
  <c r="K1699" i="12" s="1"/>
  <c r="I1698" i="12"/>
  <c r="N1698" i="12" s="1"/>
  <c r="H1697" i="12"/>
  <c r="J1697" i="12" s="1"/>
  <c r="K1697" i="12" s="1"/>
  <c r="H1696" i="12"/>
  <c r="J1696" i="12" s="1"/>
  <c r="K1696" i="12" s="1"/>
  <c r="H1695" i="12"/>
  <c r="J1695" i="12" s="1"/>
  <c r="K1695" i="12" s="1"/>
  <c r="O1695" i="12" s="1"/>
  <c r="H1694" i="12"/>
  <c r="J1694" i="12" s="1"/>
  <c r="K1694" i="12" s="1"/>
  <c r="H1693" i="12"/>
  <c r="J1693" i="12" s="1"/>
  <c r="K1693" i="12" s="1"/>
  <c r="H1692" i="12"/>
  <c r="J1692" i="12" s="1"/>
  <c r="K1692" i="12" s="1"/>
  <c r="H1691" i="12"/>
  <c r="J1691" i="12" s="1"/>
  <c r="K1691" i="12" s="1"/>
  <c r="H1690" i="12"/>
  <c r="J1690" i="12" s="1"/>
  <c r="K1690" i="12" s="1"/>
  <c r="H1689" i="12"/>
  <c r="J1689" i="12" s="1"/>
  <c r="K1689" i="12" s="1"/>
  <c r="H1688" i="12"/>
  <c r="J1688" i="12" s="1"/>
  <c r="K1688" i="12" s="1"/>
  <c r="O1688" i="12" s="1"/>
  <c r="H1687" i="12"/>
  <c r="J1687" i="12" s="1"/>
  <c r="K1687" i="12" s="1"/>
  <c r="H1686" i="12"/>
  <c r="J1686" i="12" s="1"/>
  <c r="K1686" i="12" s="1"/>
  <c r="O1686" i="12" s="1"/>
  <c r="H1685" i="12"/>
  <c r="J1685" i="12" s="1"/>
  <c r="K1685" i="12" s="1"/>
  <c r="H1683" i="12"/>
  <c r="J1683" i="12" s="1"/>
  <c r="K1683" i="12" s="1"/>
  <c r="H1682" i="12"/>
  <c r="J1682" i="12" s="1"/>
  <c r="K1682" i="12" s="1"/>
  <c r="O1682" i="12" s="1"/>
  <c r="H1681" i="12"/>
  <c r="J1681" i="12" s="1"/>
  <c r="K1681" i="12" s="1"/>
  <c r="H1680" i="12"/>
  <c r="J1680" i="12" s="1"/>
  <c r="K1680" i="12" s="1"/>
  <c r="O1680" i="12" s="1"/>
  <c r="H1679" i="12"/>
  <c r="J1679" i="12" s="1"/>
  <c r="K1679" i="12" s="1"/>
  <c r="O1679" i="12" s="1"/>
  <c r="H1678" i="12"/>
  <c r="J1678" i="12" s="1"/>
  <c r="K1678" i="12" s="1"/>
  <c r="H1677" i="12"/>
  <c r="J1677" i="12" s="1"/>
  <c r="K1677" i="12" s="1"/>
  <c r="H1676" i="12"/>
  <c r="J1676" i="12" s="1"/>
  <c r="K1676" i="12" s="1"/>
  <c r="H1675" i="12"/>
  <c r="J1675" i="12" s="1"/>
  <c r="K1675" i="12" s="1"/>
  <c r="H1674" i="12"/>
  <c r="J1674" i="12" s="1"/>
  <c r="K1674" i="12" s="1"/>
  <c r="O1674" i="12" s="1"/>
  <c r="H1673" i="12"/>
  <c r="J1673" i="12" s="1"/>
  <c r="K1673" i="12" s="1"/>
  <c r="H1672" i="12"/>
  <c r="J1672" i="12" s="1"/>
  <c r="K1672" i="12" s="1"/>
  <c r="H1671" i="12"/>
  <c r="J1671" i="12" s="1"/>
  <c r="K1671" i="12" s="1"/>
  <c r="H1670" i="12"/>
  <c r="J1670" i="12" s="1"/>
  <c r="K1670" i="12" s="1"/>
  <c r="H1669" i="12"/>
  <c r="J1669" i="12" s="1"/>
  <c r="K1669" i="12" s="1"/>
  <c r="H1668" i="12"/>
  <c r="J1668" i="12" s="1"/>
  <c r="K1668" i="12" s="1"/>
  <c r="O1668" i="12" s="1"/>
  <c r="H1667" i="12"/>
  <c r="J1667" i="12" s="1"/>
  <c r="K1667" i="12" s="1"/>
  <c r="H1666" i="12"/>
  <c r="J1666" i="12" s="1"/>
  <c r="K1666" i="12" s="1"/>
  <c r="O1666" i="12" s="1"/>
  <c r="H1665" i="12"/>
  <c r="J1665" i="12" s="1"/>
  <c r="K1665" i="12" s="1"/>
  <c r="O1665" i="12" s="1"/>
  <c r="H1663" i="12"/>
  <c r="J1663" i="12" s="1"/>
  <c r="K1663" i="12" s="1"/>
  <c r="H1662" i="12"/>
  <c r="J1662" i="12" s="1"/>
  <c r="K1662" i="12" s="1"/>
  <c r="H1661" i="12"/>
  <c r="J1661" i="12" s="1"/>
  <c r="K1661" i="12" s="1"/>
  <c r="O1661" i="12" s="1"/>
  <c r="H1660" i="12"/>
  <c r="J1660" i="12" s="1"/>
  <c r="K1660" i="12" s="1"/>
  <c r="H1659" i="12"/>
  <c r="J1659" i="12" s="1"/>
  <c r="K1659" i="12" s="1"/>
  <c r="H1658" i="12"/>
  <c r="J1658" i="12" s="1"/>
  <c r="K1658" i="12" s="1"/>
  <c r="H1657" i="12"/>
  <c r="J1657" i="12" s="1"/>
  <c r="K1657" i="12" s="1"/>
  <c r="H1656" i="12"/>
  <c r="J1656" i="12" s="1"/>
  <c r="K1656" i="12" s="1"/>
  <c r="H1655" i="12"/>
  <c r="J1655" i="12" s="1"/>
  <c r="K1655" i="12" s="1"/>
  <c r="O1655" i="12" s="1"/>
  <c r="H1654" i="12"/>
  <c r="J1654" i="12" s="1"/>
  <c r="K1654" i="12" s="1"/>
  <c r="H1653" i="12"/>
  <c r="J1653" i="12" s="1"/>
  <c r="K1653" i="12" s="1"/>
  <c r="H1652" i="12"/>
  <c r="J1652" i="12" s="1"/>
  <c r="K1652" i="12" s="1"/>
  <c r="O1652" i="12" s="1"/>
  <c r="H1651" i="12"/>
  <c r="J1651" i="12" s="1"/>
  <c r="K1651" i="12" s="1"/>
  <c r="H1650" i="12"/>
  <c r="J1650" i="12" s="1"/>
  <c r="K1650" i="12" s="1"/>
  <c r="H1649" i="12"/>
  <c r="J1649" i="12" s="1"/>
  <c r="K1649" i="12" s="1"/>
  <c r="O1649" i="12" s="1"/>
  <c r="H1648" i="12"/>
  <c r="J1648" i="12" s="1"/>
  <c r="K1648" i="12" s="1"/>
  <c r="O1648" i="12" s="1"/>
  <c r="H1647" i="12"/>
  <c r="J1647" i="12" s="1"/>
  <c r="K1647" i="12" s="1"/>
  <c r="H1646" i="12"/>
  <c r="J1646" i="12" s="1"/>
  <c r="K1646" i="12" s="1"/>
  <c r="H1645" i="12"/>
  <c r="J1645" i="12" s="1"/>
  <c r="K1645" i="12" s="1"/>
  <c r="H1644" i="12"/>
  <c r="J1644" i="12" s="1"/>
  <c r="K1644" i="12" s="1"/>
  <c r="H1643" i="12"/>
  <c r="J1643" i="12" s="1"/>
  <c r="K1643" i="12" s="1"/>
  <c r="H1642" i="12"/>
  <c r="J1642" i="12" s="1"/>
  <c r="K1642" i="12" s="1"/>
  <c r="H1641" i="12"/>
  <c r="J1641" i="12" s="1"/>
  <c r="K1641" i="12" s="1"/>
  <c r="O1641" i="12" s="1"/>
  <c r="H1640" i="12"/>
  <c r="J1640" i="12" s="1"/>
  <c r="K1640" i="12" s="1"/>
  <c r="H1639" i="12"/>
  <c r="J1639" i="12" s="1"/>
  <c r="K1639" i="12" s="1"/>
  <c r="O1639" i="12" s="1"/>
  <c r="H1638" i="12"/>
  <c r="J1638" i="12" s="1"/>
  <c r="K1638" i="12" s="1"/>
  <c r="O1638" i="12" s="1"/>
  <c r="H1637" i="12"/>
  <c r="J1637" i="12" s="1"/>
  <c r="K1637" i="12" s="1"/>
  <c r="O1637" i="12" s="1"/>
  <c r="H1636" i="12"/>
  <c r="J1636" i="12" s="1"/>
  <c r="K1636" i="12" s="1"/>
  <c r="O1636" i="12" s="1"/>
  <c r="H1635" i="12"/>
  <c r="J1635" i="12" s="1"/>
  <c r="K1635" i="12" s="1"/>
  <c r="O1635" i="12" s="1"/>
  <c r="H1634" i="12"/>
  <c r="J1634" i="12" s="1"/>
  <c r="K1634" i="12" s="1"/>
  <c r="H1633" i="12"/>
  <c r="J1633" i="12" s="1"/>
  <c r="K1633" i="12" s="1"/>
  <c r="O1633" i="12" s="1"/>
  <c r="H1632" i="12"/>
  <c r="J1632" i="12" s="1"/>
  <c r="K1632" i="12" s="1"/>
  <c r="O1632" i="12" s="1"/>
  <c r="H1631" i="12"/>
  <c r="J1631" i="12" s="1"/>
  <c r="K1631" i="12" s="1"/>
  <c r="O1631" i="12" s="1"/>
  <c r="H1630" i="12"/>
  <c r="J1630" i="12" s="1"/>
  <c r="K1630" i="12" s="1"/>
  <c r="O1630" i="12" s="1"/>
  <c r="H1629" i="12"/>
  <c r="J1629" i="12" s="1"/>
  <c r="K1629" i="12" s="1"/>
  <c r="O1629" i="12" s="1"/>
  <c r="H1628" i="12"/>
  <c r="J1628" i="12" s="1"/>
  <c r="K1628" i="12" s="1"/>
  <c r="O1628" i="12" s="1"/>
  <c r="H1627" i="12"/>
  <c r="J1627" i="12" s="1"/>
  <c r="K1627" i="12" s="1"/>
  <c r="O1627" i="12" s="1"/>
  <c r="H1626" i="12"/>
  <c r="J1626" i="12" s="1"/>
  <c r="K1626" i="12" s="1"/>
  <c r="O1626" i="12" s="1"/>
  <c r="H1625" i="12"/>
  <c r="J1625" i="12" s="1"/>
  <c r="K1625" i="12" s="1"/>
  <c r="H1624" i="12"/>
  <c r="J1624" i="12" s="1"/>
  <c r="K1624" i="12" s="1"/>
  <c r="O1624" i="12" s="1"/>
  <c r="H1623" i="12"/>
  <c r="J1623" i="12" s="1"/>
  <c r="K1623" i="12" s="1"/>
  <c r="O1623" i="12" s="1"/>
  <c r="H1622" i="12"/>
  <c r="J1622" i="12" s="1"/>
  <c r="K1622" i="12" s="1"/>
  <c r="O1622" i="12" s="1"/>
  <c r="H1621" i="12"/>
  <c r="J1621" i="12" s="1"/>
  <c r="K1621" i="12" s="1"/>
  <c r="H1620" i="12"/>
  <c r="J1620" i="12" s="1"/>
  <c r="K1620" i="12" s="1"/>
  <c r="O1620" i="12" s="1"/>
  <c r="H1619" i="12"/>
  <c r="J1619" i="12" s="1"/>
  <c r="K1619" i="12" s="1"/>
  <c r="I1617" i="12"/>
  <c r="N1617" i="12" s="1"/>
  <c r="I1616" i="12"/>
  <c r="N1616" i="12" s="1"/>
  <c r="H1615" i="12"/>
  <c r="J1615" i="12" s="1"/>
  <c r="K1615" i="12" s="1"/>
  <c r="H1614" i="12"/>
  <c r="J1614" i="12" s="1"/>
  <c r="K1614" i="12" s="1"/>
  <c r="H1613" i="12"/>
  <c r="J1613" i="12" s="1"/>
  <c r="K1613" i="12" s="1"/>
  <c r="H1612" i="12"/>
  <c r="J1612" i="12" s="1"/>
  <c r="K1612" i="12" s="1"/>
  <c r="H1611" i="12"/>
  <c r="J1611" i="12" s="1"/>
  <c r="K1611" i="12" s="1"/>
  <c r="H1610" i="12"/>
  <c r="J1610" i="12" s="1"/>
  <c r="K1610" i="12" s="1"/>
  <c r="O1610" i="12" s="1"/>
  <c r="H1609" i="12"/>
  <c r="J1609" i="12" s="1"/>
  <c r="K1609" i="12" s="1"/>
  <c r="H1608" i="12"/>
  <c r="J1608" i="12" s="1"/>
  <c r="K1608" i="12" s="1"/>
  <c r="O1608" i="12" s="1"/>
  <c r="H1607" i="12"/>
  <c r="J1607" i="12" s="1"/>
  <c r="K1607" i="12" s="1"/>
  <c r="H1606" i="12"/>
  <c r="J1606" i="12" s="1"/>
  <c r="K1606" i="12" s="1"/>
  <c r="O1606" i="12" s="1"/>
  <c r="H1605" i="12"/>
  <c r="J1605" i="12" s="1"/>
  <c r="K1605" i="12" s="1"/>
  <c r="H1604" i="12"/>
  <c r="J1604" i="12" s="1"/>
  <c r="K1604" i="12" s="1"/>
  <c r="H1602" i="12"/>
  <c r="J1602" i="12" s="1"/>
  <c r="K1602" i="12" s="1"/>
  <c r="O1602" i="12" s="1"/>
  <c r="H1601" i="12"/>
  <c r="J1601" i="12" s="1"/>
  <c r="K1601" i="12" s="1"/>
  <c r="O1601" i="12" s="1"/>
  <c r="H1600" i="12"/>
  <c r="J1600" i="12" s="1"/>
  <c r="K1600" i="12" s="1"/>
  <c r="O1600" i="12" s="1"/>
  <c r="H1599" i="12"/>
  <c r="J1599" i="12" s="1"/>
  <c r="K1599" i="12" s="1"/>
  <c r="H1598" i="12"/>
  <c r="J1598" i="12" s="1"/>
  <c r="K1598" i="12" s="1"/>
  <c r="O1598" i="12" s="1"/>
  <c r="H1597" i="12"/>
  <c r="J1597" i="12" s="1"/>
  <c r="K1597" i="12" s="1"/>
  <c r="H1596" i="12"/>
  <c r="J1596" i="12" s="1"/>
  <c r="K1596" i="12" s="1"/>
  <c r="O1596" i="12" s="1"/>
  <c r="H1595" i="12"/>
  <c r="J1595" i="12" s="1"/>
  <c r="K1595" i="12" s="1"/>
  <c r="O1595" i="12" s="1"/>
  <c r="H1594" i="12"/>
  <c r="J1594" i="12" s="1"/>
  <c r="K1594" i="12" s="1"/>
  <c r="O1594" i="12" s="1"/>
  <c r="H1593" i="12"/>
  <c r="J1593" i="12" s="1"/>
  <c r="K1593" i="12" s="1"/>
  <c r="H1592" i="12"/>
  <c r="J1592" i="12" s="1"/>
  <c r="K1592" i="12" s="1"/>
  <c r="O1592" i="12" s="1"/>
  <c r="H1591" i="12"/>
  <c r="J1591" i="12" s="1"/>
  <c r="K1591" i="12" s="1"/>
  <c r="O1591" i="12" s="1"/>
  <c r="H1590" i="12"/>
  <c r="J1590" i="12" s="1"/>
  <c r="K1590" i="12" s="1"/>
  <c r="H1589" i="12"/>
  <c r="J1589" i="12" s="1"/>
  <c r="K1589" i="12" s="1"/>
  <c r="O1589" i="12" s="1"/>
  <c r="H1588" i="12"/>
  <c r="J1588" i="12" s="1"/>
  <c r="K1588" i="12" s="1"/>
  <c r="H1587" i="12"/>
  <c r="J1587" i="12" s="1"/>
  <c r="K1587" i="12" s="1"/>
  <c r="O1587" i="12" s="1"/>
  <c r="H1586" i="12"/>
  <c r="J1586" i="12" s="1"/>
  <c r="K1586" i="12" s="1"/>
  <c r="O1586" i="12" s="1"/>
  <c r="H1585" i="12"/>
  <c r="J1585" i="12" s="1"/>
  <c r="K1585" i="12" s="1"/>
  <c r="H1584" i="12"/>
  <c r="J1584" i="12" s="1"/>
  <c r="K1584" i="12" s="1"/>
  <c r="O1584" i="12" s="1"/>
  <c r="H1583" i="12"/>
  <c r="J1583" i="12" s="1"/>
  <c r="K1583" i="12" s="1"/>
  <c r="H1582" i="12"/>
  <c r="J1582" i="12" s="1"/>
  <c r="K1582" i="12" s="1"/>
  <c r="O1582" i="12" s="1"/>
  <c r="H1581" i="12"/>
  <c r="J1581" i="12" s="1"/>
  <c r="K1581" i="12" s="1"/>
  <c r="H1580" i="12"/>
  <c r="J1580" i="12" s="1"/>
  <c r="K1580" i="12" s="1"/>
  <c r="O1580" i="12" s="1"/>
  <c r="H1579" i="12"/>
  <c r="J1579" i="12" s="1"/>
  <c r="K1579" i="12" s="1"/>
  <c r="H1578" i="12"/>
  <c r="J1578" i="12" s="1"/>
  <c r="K1578" i="12" s="1"/>
  <c r="O1578" i="12" s="1"/>
  <c r="H1577" i="12"/>
  <c r="J1577" i="12" s="1"/>
  <c r="K1577" i="12" s="1"/>
  <c r="O1577" i="12" s="1"/>
  <c r="I1576" i="12"/>
  <c r="N1576" i="12" s="1"/>
  <c r="I1575" i="12"/>
  <c r="N1575" i="12" s="1"/>
  <c r="H1574" i="12"/>
  <c r="J1574" i="12" s="1"/>
  <c r="K1574" i="12" s="1"/>
  <c r="H1573" i="12"/>
  <c r="J1573" i="12" s="1"/>
  <c r="K1573" i="12" s="1"/>
  <c r="H1572" i="12"/>
  <c r="J1572" i="12" s="1"/>
  <c r="K1572" i="12" s="1"/>
  <c r="H1571" i="12"/>
  <c r="J1571" i="12" s="1"/>
  <c r="K1571" i="12" s="1"/>
  <c r="O1571" i="12" s="1"/>
  <c r="H1570" i="12"/>
  <c r="J1570" i="12" s="1"/>
  <c r="K1570" i="12" s="1"/>
  <c r="H1569" i="12"/>
  <c r="J1569" i="12" s="1"/>
  <c r="K1569" i="12" s="1"/>
  <c r="O1569" i="12" s="1"/>
  <c r="H1568" i="12"/>
  <c r="J1568" i="12" s="1"/>
  <c r="K1568" i="12" s="1"/>
  <c r="H1567" i="12"/>
  <c r="J1567" i="12" s="1"/>
  <c r="K1567" i="12" s="1"/>
  <c r="H1566" i="12"/>
  <c r="J1566" i="12" s="1"/>
  <c r="K1566" i="12" s="1"/>
  <c r="H1565" i="12"/>
  <c r="J1565" i="12" s="1"/>
  <c r="K1565" i="12" s="1"/>
  <c r="J1563" i="12"/>
  <c r="K1563" i="12" s="1"/>
  <c r="O1563" i="12" s="1"/>
  <c r="H1563" i="12"/>
  <c r="H1562" i="12"/>
  <c r="J1562" i="12" s="1"/>
  <c r="K1562" i="12" s="1"/>
  <c r="O1562" i="12" s="1"/>
  <c r="H1561" i="12"/>
  <c r="J1561" i="12" s="1"/>
  <c r="K1561" i="12" s="1"/>
  <c r="O1561" i="12" s="1"/>
  <c r="H1560" i="12"/>
  <c r="J1560" i="12" s="1"/>
  <c r="K1560" i="12" s="1"/>
  <c r="H1559" i="12"/>
  <c r="J1559" i="12" s="1"/>
  <c r="K1559" i="12" s="1"/>
  <c r="O1559" i="12" s="1"/>
  <c r="H1558" i="12"/>
  <c r="J1558" i="12" s="1"/>
  <c r="K1558" i="12" s="1"/>
  <c r="O1558" i="12" s="1"/>
  <c r="H1557" i="12"/>
  <c r="J1557" i="12" s="1"/>
  <c r="K1557" i="12" s="1"/>
  <c r="H1556" i="12"/>
  <c r="J1556" i="12" s="1"/>
  <c r="K1556" i="12" s="1"/>
  <c r="O1556" i="12" s="1"/>
  <c r="H1555" i="12"/>
  <c r="J1555" i="12" s="1"/>
  <c r="K1555" i="12" s="1"/>
  <c r="H1554" i="12"/>
  <c r="J1554" i="12" s="1"/>
  <c r="K1554" i="12" s="1"/>
  <c r="O1554" i="12" s="1"/>
  <c r="H1553" i="12"/>
  <c r="J1553" i="12" s="1"/>
  <c r="K1553" i="12" s="1"/>
  <c r="H1552" i="12"/>
  <c r="J1552" i="12" s="1"/>
  <c r="K1552" i="12" s="1"/>
  <c r="O1552" i="12" s="1"/>
  <c r="H1551" i="12"/>
  <c r="J1551" i="12" s="1"/>
  <c r="K1551" i="12" s="1"/>
  <c r="O1551" i="12" s="1"/>
  <c r="H1550" i="12"/>
  <c r="J1550" i="12" s="1"/>
  <c r="K1550" i="12" s="1"/>
  <c r="O1550" i="12" s="1"/>
  <c r="H1549" i="12"/>
  <c r="J1549" i="12" s="1"/>
  <c r="K1549" i="12" s="1"/>
  <c r="I1548" i="12"/>
  <c r="N1548" i="12" s="1"/>
  <c r="I1547" i="12"/>
  <c r="N1547" i="12" s="1"/>
  <c r="H1546" i="12"/>
  <c r="J1546" i="12" s="1"/>
  <c r="K1546" i="12" s="1"/>
  <c r="H1545" i="12"/>
  <c r="J1545" i="12" s="1"/>
  <c r="K1545" i="12" s="1"/>
  <c r="H1544" i="12"/>
  <c r="J1544" i="12" s="1"/>
  <c r="K1544" i="12" s="1"/>
  <c r="O1544" i="12" s="1"/>
  <c r="H1543" i="12"/>
  <c r="J1543" i="12" s="1"/>
  <c r="K1543" i="12" s="1"/>
  <c r="H1542" i="12"/>
  <c r="J1542" i="12" s="1"/>
  <c r="K1542" i="12" s="1"/>
  <c r="O1542" i="12" s="1"/>
  <c r="H1541" i="12"/>
  <c r="J1541" i="12" s="1"/>
  <c r="K1541" i="12" s="1"/>
  <c r="H1540" i="12"/>
  <c r="J1540" i="12" s="1"/>
  <c r="K1540" i="12" s="1"/>
  <c r="H1539" i="12"/>
  <c r="J1539" i="12" s="1"/>
  <c r="K1539" i="12" s="1"/>
  <c r="O1539" i="12" s="1"/>
  <c r="H1538" i="12"/>
  <c r="J1538" i="12" s="1"/>
  <c r="K1538" i="12" s="1"/>
  <c r="O1538" i="12" s="1"/>
  <c r="H1537" i="12"/>
  <c r="J1537" i="12" s="1"/>
  <c r="K1537" i="12" s="1"/>
  <c r="H1535" i="12"/>
  <c r="J1535" i="12" s="1"/>
  <c r="K1535" i="12" s="1"/>
  <c r="O1535" i="12" s="1"/>
  <c r="H1534" i="12"/>
  <c r="J1534" i="12" s="1"/>
  <c r="K1534" i="12" s="1"/>
  <c r="H1533" i="12"/>
  <c r="J1533" i="12" s="1"/>
  <c r="K1533" i="12" s="1"/>
  <c r="O1533" i="12" s="1"/>
  <c r="H1532" i="12"/>
  <c r="J1532" i="12" s="1"/>
  <c r="K1532" i="12" s="1"/>
  <c r="H1531" i="12"/>
  <c r="J1531" i="12" s="1"/>
  <c r="K1531" i="12" s="1"/>
  <c r="O1531" i="12" s="1"/>
  <c r="H1530" i="12"/>
  <c r="J1530" i="12" s="1"/>
  <c r="K1530" i="12" s="1"/>
  <c r="H1529" i="12"/>
  <c r="J1529" i="12" s="1"/>
  <c r="K1529" i="12" s="1"/>
  <c r="O1529" i="12" s="1"/>
  <c r="H1528" i="12"/>
  <c r="J1528" i="12" s="1"/>
  <c r="K1528" i="12" s="1"/>
  <c r="H1527" i="12"/>
  <c r="J1527" i="12" s="1"/>
  <c r="K1527" i="12" s="1"/>
  <c r="O1527" i="12" s="1"/>
  <c r="H1526" i="12"/>
  <c r="J1526" i="12" s="1"/>
  <c r="K1526" i="12" s="1"/>
  <c r="O1526" i="12" s="1"/>
  <c r="H1525" i="12"/>
  <c r="J1525" i="12" s="1"/>
  <c r="K1525" i="12" s="1"/>
  <c r="O1525" i="12" s="1"/>
  <c r="H1524" i="12"/>
  <c r="J1524" i="12" s="1"/>
  <c r="K1524" i="12" s="1"/>
  <c r="H1523" i="12"/>
  <c r="J1523" i="12" s="1"/>
  <c r="K1523" i="12" s="1"/>
  <c r="O1523" i="12" s="1"/>
  <c r="H1522" i="12"/>
  <c r="J1522" i="12" s="1"/>
  <c r="K1522" i="12" s="1"/>
  <c r="H1521" i="12"/>
  <c r="J1521" i="12" s="1"/>
  <c r="K1521" i="12" s="1"/>
  <c r="O1521" i="12" s="1"/>
  <c r="H1520" i="12"/>
  <c r="J1520" i="12" s="1"/>
  <c r="K1520" i="12" s="1"/>
  <c r="O1520" i="12" s="1"/>
  <c r="H1519" i="12"/>
  <c r="J1519" i="12" s="1"/>
  <c r="K1519" i="12" s="1"/>
  <c r="H1518" i="12"/>
  <c r="J1518" i="12" s="1"/>
  <c r="K1518" i="12" s="1"/>
  <c r="O1518" i="12" s="1"/>
  <c r="H1517" i="12"/>
  <c r="J1517" i="12" s="1"/>
  <c r="K1517" i="12" s="1"/>
  <c r="H1516" i="12"/>
  <c r="J1516" i="12" s="1"/>
  <c r="K1516" i="12" s="1"/>
  <c r="O1516" i="12" s="1"/>
  <c r="H1515" i="12"/>
  <c r="J1515" i="12" s="1"/>
  <c r="K1515" i="12" s="1"/>
  <c r="O1515" i="12" s="1"/>
  <c r="H1514" i="12"/>
  <c r="J1514" i="12" s="1"/>
  <c r="K1514" i="12" s="1"/>
  <c r="I1512" i="12"/>
  <c r="N1512" i="12" s="1"/>
  <c r="I1511" i="12"/>
  <c r="N1511" i="12" s="1"/>
  <c r="H1510" i="12"/>
  <c r="J1510" i="12" s="1"/>
  <c r="K1510" i="12" s="1"/>
  <c r="H1509" i="12"/>
  <c r="J1509" i="12" s="1"/>
  <c r="K1509" i="12" s="1"/>
  <c r="O1509" i="12" s="1"/>
  <c r="H1508" i="12"/>
  <c r="J1508" i="12" s="1"/>
  <c r="K1508" i="12" s="1"/>
  <c r="H1507" i="12"/>
  <c r="J1507" i="12" s="1"/>
  <c r="K1507" i="12" s="1"/>
  <c r="H1506" i="12"/>
  <c r="J1506" i="12" s="1"/>
  <c r="K1506" i="12" s="1"/>
  <c r="J1505" i="12"/>
  <c r="K1505" i="12" s="1"/>
  <c r="H1504" i="12"/>
  <c r="J1504" i="12" s="1"/>
  <c r="K1504" i="12" s="1"/>
  <c r="H1503" i="12"/>
  <c r="J1503" i="12" s="1"/>
  <c r="K1503" i="12" s="1"/>
  <c r="O1503" i="12" s="1"/>
  <c r="H1502" i="12"/>
  <c r="J1502" i="12" s="1"/>
  <c r="K1502" i="12" s="1"/>
  <c r="H1501" i="12"/>
  <c r="J1501" i="12" s="1"/>
  <c r="K1501" i="12" s="1"/>
  <c r="H1500" i="12"/>
  <c r="J1500" i="12" s="1"/>
  <c r="K1500" i="12" s="1"/>
  <c r="H1498" i="12"/>
  <c r="J1498" i="12" s="1"/>
  <c r="K1498" i="12" s="1"/>
  <c r="O1498" i="12" s="1"/>
  <c r="H1497" i="12"/>
  <c r="J1497" i="12" s="1"/>
  <c r="K1497" i="12" s="1"/>
  <c r="O1497" i="12" s="1"/>
  <c r="H1496" i="12"/>
  <c r="J1496" i="12" s="1"/>
  <c r="K1496" i="12" s="1"/>
  <c r="O1496" i="12" s="1"/>
  <c r="H1495" i="12"/>
  <c r="J1495" i="12" s="1"/>
  <c r="K1495" i="12" s="1"/>
  <c r="H1494" i="12"/>
  <c r="J1494" i="12" s="1"/>
  <c r="K1494" i="12" s="1"/>
  <c r="O1494" i="12" s="1"/>
  <c r="H1493" i="12"/>
  <c r="J1493" i="12" s="1"/>
  <c r="K1493" i="12" s="1"/>
  <c r="H1492" i="12"/>
  <c r="J1492" i="12" s="1"/>
  <c r="K1492" i="12" s="1"/>
  <c r="O1492" i="12" s="1"/>
  <c r="H1491" i="12"/>
  <c r="J1491" i="12" s="1"/>
  <c r="K1491" i="12" s="1"/>
  <c r="O1491" i="12" s="1"/>
  <c r="H1490" i="12"/>
  <c r="J1490" i="12" s="1"/>
  <c r="K1490" i="12" s="1"/>
  <c r="O1490" i="12" s="1"/>
  <c r="H1489" i="12"/>
  <c r="J1489" i="12" s="1"/>
  <c r="K1489" i="12" s="1"/>
  <c r="H1488" i="12"/>
  <c r="J1488" i="12" s="1"/>
  <c r="K1488" i="12" s="1"/>
  <c r="O1488" i="12" s="1"/>
  <c r="H1487" i="12"/>
  <c r="J1487" i="12" s="1"/>
  <c r="K1487" i="12" s="1"/>
  <c r="H1486" i="12"/>
  <c r="J1486" i="12" s="1"/>
  <c r="K1486" i="12" s="1"/>
  <c r="O1486" i="12" s="1"/>
  <c r="H1485" i="12"/>
  <c r="J1485" i="12" s="1"/>
  <c r="K1485" i="12" s="1"/>
  <c r="H1484" i="12"/>
  <c r="J1484" i="12" s="1"/>
  <c r="K1484" i="12" s="1"/>
  <c r="O1484" i="12" s="1"/>
  <c r="H1483" i="12"/>
  <c r="J1483" i="12" s="1"/>
  <c r="K1483" i="12" s="1"/>
  <c r="I1481" i="12"/>
  <c r="N1481" i="12" s="1"/>
  <c r="I1480" i="12"/>
  <c r="N1480" i="12" s="1"/>
  <c r="H1479" i="12"/>
  <c r="J1479" i="12" s="1"/>
  <c r="K1479" i="12" s="1"/>
  <c r="H1478" i="12"/>
  <c r="J1478" i="12" s="1"/>
  <c r="K1478" i="12" s="1"/>
  <c r="H1477" i="12"/>
  <c r="J1477" i="12" s="1"/>
  <c r="K1477" i="12" s="1"/>
  <c r="H1476" i="12"/>
  <c r="J1476" i="12" s="1"/>
  <c r="K1476" i="12" s="1"/>
  <c r="O1476" i="12" s="1"/>
  <c r="H1475" i="12"/>
  <c r="J1475" i="12" s="1"/>
  <c r="K1475" i="12" s="1"/>
  <c r="H1474" i="12"/>
  <c r="J1474" i="12" s="1"/>
  <c r="K1474" i="12" s="1"/>
  <c r="H1473" i="12"/>
  <c r="J1473" i="12" s="1"/>
  <c r="K1473" i="12" s="1"/>
  <c r="H1472" i="12"/>
  <c r="J1472" i="12" s="1"/>
  <c r="K1472" i="12" s="1"/>
  <c r="O1472" i="12" s="1"/>
  <c r="H1471" i="12"/>
  <c r="J1471" i="12" s="1"/>
  <c r="K1471" i="12" s="1"/>
  <c r="H1470" i="12"/>
  <c r="J1470" i="12" s="1"/>
  <c r="K1470" i="12" s="1"/>
  <c r="H1468" i="12"/>
  <c r="J1468" i="12" s="1"/>
  <c r="K1468" i="12" s="1"/>
  <c r="O1468" i="12" s="1"/>
  <c r="H1467" i="12"/>
  <c r="J1467" i="12" s="1"/>
  <c r="K1467" i="12" s="1"/>
  <c r="O1467" i="12" s="1"/>
  <c r="H1466" i="12"/>
  <c r="J1466" i="12" s="1"/>
  <c r="K1466" i="12" s="1"/>
  <c r="O1466" i="12" s="1"/>
  <c r="H1465" i="12"/>
  <c r="J1465" i="12" s="1"/>
  <c r="K1465" i="12" s="1"/>
  <c r="O1465" i="12" s="1"/>
  <c r="H1464" i="12"/>
  <c r="J1464" i="12" s="1"/>
  <c r="K1464" i="12" s="1"/>
  <c r="O1464" i="12" s="1"/>
  <c r="H1463" i="12"/>
  <c r="J1463" i="12" s="1"/>
  <c r="K1463" i="12" s="1"/>
  <c r="H1462" i="12"/>
  <c r="J1462" i="12" s="1"/>
  <c r="K1462" i="12" s="1"/>
  <c r="O1462" i="12" s="1"/>
  <c r="H1461" i="12"/>
  <c r="J1461" i="12" s="1"/>
  <c r="K1461" i="12" s="1"/>
  <c r="O1461" i="12" s="1"/>
  <c r="H1460" i="12"/>
  <c r="J1460" i="12" s="1"/>
  <c r="K1460" i="12" s="1"/>
  <c r="O1460" i="12" s="1"/>
  <c r="H1459" i="12"/>
  <c r="J1459" i="12" s="1"/>
  <c r="K1459" i="12" s="1"/>
  <c r="O1459" i="12" s="1"/>
  <c r="H1458" i="12"/>
  <c r="J1458" i="12" s="1"/>
  <c r="K1458" i="12" s="1"/>
  <c r="H1457" i="12"/>
  <c r="J1457" i="12" s="1"/>
  <c r="K1457" i="12" s="1"/>
  <c r="O1457" i="12" s="1"/>
  <c r="H1456" i="12"/>
  <c r="J1456" i="12" s="1"/>
  <c r="K1456" i="12" s="1"/>
  <c r="H1455" i="12"/>
  <c r="J1455" i="12" s="1"/>
  <c r="K1455" i="12" s="1"/>
  <c r="O1455" i="12" s="1"/>
  <c r="H1454" i="12"/>
  <c r="J1454" i="12" s="1"/>
  <c r="K1454" i="12" s="1"/>
  <c r="H1453" i="12"/>
  <c r="J1453" i="12" s="1"/>
  <c r="K1453" i="12" s="1"/>
  <c r="O1453" i="12" s="1"/>
  <c r="H1452" i="12"/>
  <c r="J1452" i="12" s="1"/>
  <c r="K1452" i="12" s="1"/>
  <c r="H1451" i="12"/>
  <c r="J1451" i="12" s="1"/>
  <c r="K1451" i="12" s="1"/>
  <c r="O1451" i="12" s="1"/>
  <c r="H1450" i="12"/>
  <c r="J1450" i="12" s="1"/>
  <c r="K1450" i="12" s="1"/>
  <c r="H1449" i="12"/>
  <c r="J1449" i="12" s="1"/>
  <c r="K1449" i="12" s="1"/>
  <c r="O1449" i="12" s="1"/>
  <c r="H1448" i="12"/>
  <c r="J1448" i="12" s="1"/>
  <c r="K1448" i="12" s="1"/>
  <c r="O1448" i="12" s="1"/>
  <c r="H1447" i="12"/>
  <c r="J1447" i="12" s="1"/>
  <c r="K1447" i="12" s="1"/>
  <c r="H1446" i="12"/>
  <c r="J1446" i="12" s="1"/>
  <c r="K1446" i="12" s="1"/>
  <c r="O1446" i="12" s="1"/>
  <c r="H1445" i="12"/>
  <c r="J1445" i="12" s="1"/>
  <c r="K1445" i="12" s="1"/>
  <c r="H1444" i="12"/>
  <c r="J1444" i="12" s="1"/>
  <c r="K1444" i="12" s="1"/>
  <c r="O1444" i="12" s="1"/>
  <c r="H1443" i="12"/>
  <c r="J1443" i="12" s="1"/>
  <c r="K1443" i="12" s="1"/>
  <c r="H1442" i="12"/>
  <c r="J1442" i="12" s="1"/>
  <c r="K1442" i="12" s="1"/>
  <c r="O1442" i="12" s="1"/>
  <c r="H1441" i="12"/>
  <c r="J1441" i="12" s="1"/>
  <c r="K1441" i="12" s="1"/>
  <c r="O1441" i="12" s="1"/>
  <c r="H1440" i="12"/>
  <c r="J1440" i="12" s="1"/>
  <c r="K1440" i="12" s="1"/>
  <c r="H1439" i="12"/>
  <c r="J1439" i="12" s="1"/>
  <c r="K1439" i="12" s="1"/>
  <c r="O1439" i="12" s="1"/>
  <c r="H1438" i="12"/>
  <c r="J1438" i="12" s="1"/>
  <c r="K1438" i="12" s="1"/>
  <c r="O1438" i="12" s="1"/>
  <c r="H1437" i="12"/>
  <c r="J1437" i="12" s="1"/>
  <c r="K1437" i="12" s="1"/>
  <c r="O1437" i="12" s="1"/>
  <c r="H1436" i="12"/>
  <c r="J1436" i="12" s="1"/>
  <c r="K1436" i="12" s="1"/>
  <c r="I1434" i="12"/>
  <c r="N1434" i="12" s="1"/>
  <c r="I1433" i="12"/>
  <c r="N1433" i="12" s="1"/>
  <c r="H1432" i="12"/>
  <c r="J1432" i="12" s="1"/>
  <c r="K1432" i="12" s="1"/>
  <c r="O1432" i="12" s="1"/>
  <c r="H1431" i="12"/>
  <c r="J1431" i="12" s="1"/>
  <c r="K1431" i="12" s="1"/>
  <c r="O1431" i="12" s="1"/>
  <c r="H1430" i="12"/>
  <c r="J1430" i="12" s="1"/>
  <c r="K1430" i="12" s="1"/>
  <c r="O1430" i="12" s="1"/>
  <c r="H1429" i="12"/>
  <c r="J1429" i="12" s="1"/>
  <c r="K1429" i="12" s="1"/>
  <c r="O1429" i="12" s="1"/>
  <c r="H1428" i="12"/>
  <c r="J1428" i="12" s="1"/>
  <c r="K1428" i="12" s="1"/>
  <c r="O1428" i="12" s="1"/>
  <c r="H1427" i="12"/>
  <c r="J1427" i="12" s="1"/>
  <c r="K1427" i="12" s="1"/>
  <c r="O1427" i="12" s="1"/>
  <c r="H1426" i="12"/>
  <c r="J1426" i="12" s="1"/>
  <c r="K1426" i="12" s="1"/>
  <c r="O1426" i="12" s="1"/>
  <c r="H1425" i="12"/>
  <c r="J1425" i="12" s="1"/>
  <c r="K1425" i="12" s="1"/>
  <c r="O1425" i="12" s="1"/>
  <c r="H1424" i="12"/>
  <c r="J1424" i="12" s="1"/>
  <c r="K1424" i="12" s="1"/>
  <c r="O1424" i="12" s="1"/>
  <c r="H1423" i="12"/>
  <c r="J1423" i="12" s="1"/>
  <c r="K1423" i="12" s="1"/>
  <c r="O1423" i="12" s="1"/>
  <c r="H1422" i="12"/>
  <c r="J1422" i="12" s="1"/>
  <c r="K1422" i="12" s="1"/>
  <c r="O1422" i="12" s="1"/>
  <c r="H1421" i="12"/>
  <c r="J1421" i="12" s="1"/>
  <c r="K1421" i="12" s="1"/>
  <c r="H1420" i="12"/>
  <c r="J1420" i="12" s="1"/>
  <c r="K1420" i="12" s="1"/>
  <c r="O1420" i="12" s="1"/>
  <c r="H1419" i="12"/>
  <c r="J1419" i="12" s="1"/>
  <c r="K1419" i="12" s="1"/>
  <c r="O1419" i="12" s="1"/>
  <c r="H1418" i="12"/>
  <c r="J1418" i="12" s="1"/>
  <c r="K1418" i="12" s="1"/>
  <c r="O1418" i="12" s="1"/>
  <c r="H1417" i="12"/>
  <c r="J1417" i="12" s="1"/>
  <c r="K1417" i="12" s="1"/>
  <c r="O1417" i="12" s="1"/>
  <c r="H1416" i="12"/>
  <c r="J1416" i="12" s="1"/>
  <c r="K1416" i="12" s="1"/>
  <c r="O1416" i="12" s="1"/>
  <c r="H1415" i="12"/>
  <c r="J1415" i="12" s="1"/>
  <c r="K1415" i="12" s="1"/>
  <c r="O1415" i="12" s="1"/>
  <c r="H1414" i="12"/>
  <c r="J1414" i="12" s="1"/>
  <c r="K1414" i="12" s="1"/>
  <c r="O1414" i="12" s="1"/>
  <c r="H1413" i="12"/>
  <c r="J1413" i="12" s="1"/>
  <c r="K1413" i="12" s="1"/>
  <c r="O1413" i="12" s="1"/>
  <c r="H1412" i="12"/>
  <c r="J1412" i="12" s="1"/>
  <c r="K1412" i="12" s="1"/>
  <c r="O1412" i="12" s="1"/>
  <c r="H1411" i="12"/>
  <c r="J1411" i="12" s="1"/>
  <c r="K1411" i="12" s="1"/>
  <c r="O1411" i="12" s="1"/>
  <c r="H1410" i="12"/>
  <c r="J1410" i="12" s="1"/>
  <c r="K1410" i="12" s="1"/>
  <c r="O1410" i="12" s="1"/>
  <c r="H1409" i="12"/>
  <c r="J1409" i="12" s="1"/>
  <c r="K1409" i="12" s="1"/>
  <c r="H1408" i="12"/>
  <c r="J1408" i="12" s="1"/>
  <c r="K1408" i="12" s="1"/>
  <c r="O1408" i="12" s="1"/>
  <c r="H1407" i="12"/>
  <c r="J1407" i="12" s="1"/>
  <c r="K1407" i="12" s="1"/>
  <c r="O1407" i="12" s="1"/>
  <c r="H1406" i="12"/>
  <c r="J1406" i="12" s="1"/>
  <c r="K1406" i="12" s="1"/>
  <c r="O1406" i="12" s="1"/>
  <c r="H1405" i="12"/>
  <c r="J1405" i="12" s="1"/>
  <c r="K1405" i="12" s="1"/>
  <c r="O1405" i="12" s="1"/>
  <c r="H1404" i="12"/>
  <c r="J1404" i="12" s="1"/>
  <c r="K1404" i="12" s="1"/>
  <c r="O1404" i="12" s="1"/>
  <c r="H1403" i="12"/>
  <c r="J1403" i="12" s="1"/>
  <c r="K1403" i="12" s="1"/>
  <c r="O1403" i="12" s="1"/>
  <c r="H1402" i="12"/>
  <c r="J1402" i="12" s="1"/>
  <c r="K1402" i="12" s="1"/>
  <c r="O1402" i="12" s="1"/>
  <c r="H1401" i="12"/>
  <c r="J1401" i="12" s="1"/>
  <c r="K1401" i="12" s="1"/>
  <c r="O1401" i="12" s="1"/>
  <c r="H1400" i="12"/>
  <c r="J1400" i="12" s="1"/>
  <c r="K1400" i="12" s="1"/>
  <c r="O1400" i="12" s="1"/>
  <c r="H1399" i="12"/>
  <c r="J1399" i="12" s="1"/>
  <c r="K1399" i="12" s="1"/>
  <c r="O1399" i="12" s="1"/>
  <c r="H1398" i="12"/>
  <c r="J1398" i="12" s="1"/>
  <c r="K1398" i="12" s="1"/>
  <c r="O1398" i="12" s="1"/>
  <c r="H1397" i="12"/>
  <c r="J1397" i="12" s="1"/>
  <c r="K1397" i="12" s="1"/>
  <c r="H1396" i="12"/>
  <c r="J1396" i="12" s="1"/>
  <c r="K1396" i="12" s="1"/>
  <c r="O1396" i="12" s="1"/>
  <c r="H1395" i="12"/>
  <c r="J1395" i="12" s="1"/>
  <c r="K1395" i="12" s="1"/>
  <c r="O1395" i="12" s="1"/>
  <c r="H1394" i="12"/>
  <c r="J1394" i="12" s="1"/>
  <c r="K1394" i="12" s="1"/>
  <c r="O1394" i="12" s="1"/>
  <c r="H1392" i="12"/>
  <c r="J1392" i="12" s="1"/>
  <c r="K1392" i="12" s="1"/>
  <c r="O1392" i="12" s="1"/>
  <c r="H1391" i="12"/>
  <c r="J1391" i="12" s="1"/>
  <c r="K1391" i="12" s="1"/>
  <c r="O1391" i="12" s="1"/>
  <c r="H1390" i="12"/>
  <c r="J1390" i="12" s="1"/>
  <c r="K1390" i="12" s="1"/>
  <c r="O1390" i="12" s="1"/>
  <c r="H1389" i="12"/>
  <c r="J1389" i="12" s="1"/>
  <c r="K1389" i="12" s="1"/>
  <c r="O1389" i="12" s="1"/>
  <c r="H1388" i="12"/>
  <c r="J1388" i="12" s="1"/>
  <c r="K1388" i="12" s="1"/>
  <c r="O1388" i="12" s="1"/>
  <c r="H1387" i="12"/>
  <c r="J1387" i="12" s="1"/>
  <c r="K1387" i="12" s="1"/>
  <c r="O1387" i="12" s="1"/>
  <c r="H1386" i="12"/>
  <c r="J1386" i="12" s="1"/>
  <c r="K1386" i="12" s="1"/>
  <c r="O1386" i="12" s="1"/>
  <c r="H1385" i="12"/>
  <c r="J1385" i="12" s="1"/>
  <c r="K1385" i="12" s="1"/>
  <c r="H1384" i="12"/>
  <c r="J1384" i="12" s="1"/>
  <c r="K1384" i="12" s="1"/>
  <c r="O1384" i="12" s="1"/>
  <c r="H1383" i="12"/>
  <c r="J1383" i="12" s="1"/>
  <c r="K1383" i="12" s="1"/>
  <c r="O1383" i="12" s="1"/>
  <c r="H1382" i="12"/>
  <c r="J1382" i="12" s="1"/>
  <c r="K1382" i="12" s="1"/>
  <c r="O1382" i="12" s="1"/>
  <c r="H1381" i="12"/>
  <c r="J1381" i="12" s="1"/>
  <c r="K1381" i="12" s="1"/>
  <c r="O1381" i="12" s="1"/>
  <c r="H1380" i="12"/>
  <c r="J1380" i="12" s="1"/>
  <c r="K1380" i="12" s="1"/>
  <c r="O1380" i="12" s="1"/>
  <c r="H1379" i="12"/>
  <c r="J1379" i="12" s="1"/>
  <c r="K1379" i="12" s="1"/>
  <c r="O1379" i="12" s="1"/>
  <c r="H1378" i="12"/>
  <c r="J1378" i="12" s="1"/>
  <c r="K1378" i="12" s="1"/>
  <c r="O1378" i="12" s="1"/>
  <c r="H1377" i="12"/>
  <c r="J1377" i="12" s="1"/>
  <c r="K1377" i="12" s="1"/>
  <c r="O1377" i="12" s="1"/>
  <c r="H1376" i="12"/>
  <c r="J1376" i="12" s="1"/>
  <c r="K1376" i="12" s="1"/>
  <c r="O1376" i="12" s="1"/>
  <c r="H1375" i="12"/>
  <c r="J1375" i="12" s="1"/>
  <c r="K1375" i="12" s="1"/>
  <c r="O1375" i="12" s="1"/>
  <c r="H1374" i="12"/>
  <c r="J1374" i="12" s="1"/>
  <c r="K1374" i="12" s="1"/>
  <c r="O1374" i="12" s="1"/>
  <c r="H1373" i="12"/>
  <c r="J1373" i="12" s="1"/>
  <c r="K1373" i="12" s="1"/>
  <c r="H1372" i="12"/>
  <c r="J1372" i="12" s="1"/>
  <c r="K1372" i="12" s="1"/>
  <c r="O1372" i="12" s="1"/>
  <c r="H1371" i="12"/>
  <c r="J1371" i="12" s="1"/>
  <c r="K1371" i="12" s="1"/>
  <c r="O1371" i="12" s="1"/>
  <c r="H1370" i="12"/>
  <c r="J1370" i="12" s="1"/>
  <c r="K1370" i="12" s="1"/>
  <c r="O1370" i="12" s="1"/>
  <c r="H1369" i="12"/>
  <c r="J1369" i="12" s="1"/>
  <c r="K1369" i="12" s="1"/>
  <c r="O1369" i="12" s="1"/>
  <c r="H1368" i="12"/>
  <c r="J1368" i="12" s="1"/>
  <c r="K1368" i="12" s="1"/>
  <c r="O1368" i="12" s="1"/>
  <c r="H1367" i="12"/>
  <c r="J1367" i="12" s="1"/>
  <c r="K1367" i="12" s="1"/>
  <c r="O1367" i="12" s="1"/>
  <c r="H1366" i="12"/>
  <c r="J1366" i="12" s="1"/>
  <c r="K1366" i="12" s="1"/>
  <c r="O1366" i="12" s="1"/>
  <c r="H1365" i="12"/>
  <c r="J1365" i="12" s="1"/>
  <c r="K1365" i="12" s="1"/>
  <c r="O1365" i="12" s="1"/>
  <c r="H1364" i="12"/>
  <c r="J1364" i="12" s="1"/>
  <c r="K1364" i="12" s="1"/>
  <c r="O1364" i="12" s="1"/>
  <c r="H1362" i="12"/>
  <c r="J1362" i="12" s="1"/>
  <c r="K1362" i="12" s="1"/>
  <c r="O1362" i="12" s="1"/>
  <c r="H1361" i="12"/>
  <c r="J1361" i="12" s="1"/>
  <c r="K1361" i="12" s="1"/>
  <c r="H1360" i="12"/>
  <c r="J1360" i="12" s="1"/>
  <c r="K1360" i="12" s="1"/>
  <c r="O1360" i="12" s="1"/>
  <c r="H1359" i="12"/>
  <c r="J1359" i="12" s="1"/>
  <c r="K1359" i="12" s="1"/>
  <c r="O1359" i="12" s="1"/>
  <c r="H1358" i="12"/>
  <c r="J1358" i="12" s="1"/>
  <c r="K1358" i="12" s="1"/>
  <c r="O1358" i="12" s="1"/>
  <c r="H1357" i="12"/>
  <c r="J1357" i="12" s="1"/>
  <c r="K1357" i="12" s="1"/>
  <c r="O1357" i="12" s="1"/>
  <c r="H1356" i="12"/>
  <c r="J1356" i="12" s="1"/>
  <c r="K1356" i="12" s="1"/>
  <c r="O1356" i="12" s="1"/>
  <c r="H1355" i="12"/>
  <c r="J1355" i="12" s="1"/>
  <c r="K1355" i="12" s="1"/>
  <c r="O1355" i="12" s="1"/>
  <c r="H1354" i="12"/>
  <c r="J1354" i="12" s="1"/>
  <c r="K1354" i="12" s="1"/>
  <c r="O1354" i="12" s="1"/>
  <c r="H1353" i="12"/>
  <c r="J1353" i="12" s="1"/>
  <c r="K1353" i="12" s="1"/>
  <c r="O1353" i="12" s="1"/>
  <c r="H1352" i="12"/>
  <c r="J1352" i="12" s="1"/>
  <c r="K1352" i="12" s="1"/>
  <c r="O1352" i="12" s="1"/>
  <c r="H1351" i="12"/>
  <c r="J1351" i="12" s="1"/>
  <c r="K1351" i="12" s="1"/>
  <c r="O1351" i="12" s="1"/>
  <c r="H1350" i="12"/>
  <c r="J1350" i="12" s="1"/>
  <c r="K1350" i="12" s="1"/>
  <c r="O1350" i="12" s="1"/>
  <c r="H1349" i="12"/>
  <c r="J1349" i="12" s="1"/>
  <c r="K1349" i="12" s="1"/>
  <c r="H1348" i="12"/>
  <c r="J1348" i="12" s="1"/>
  <c r="K1348" i="12" s="1"/>
  <c r="O1348" i="12" s="1"/>
  <c r="H1347" i="12"/>
  <c r="J1347" i="12" s="1"/>
  <c r="K1347" i="12" s="1"/>
  <c r="O1347" i="12" s="1"/>
  <c r="H1346" i="12"/>
  <c r="J1346" i="12" s="1"/>
  <c r="K1346" i="12" s="1"/>
  <c r="O1346" i="12" s="1"/>
  <c r="H1345" i="12"/>
  <c r="J1345" i="12" s="1"/>
  <c r="K1345" i="12" s="1"/>
  <c r="O1345" i="12" s="1"/>
  <c r="H1344" i="12"/>
  <c r="J1344" i="12" s="1"/>
  <c r="K1344" i="12" s="1"/>
  <c r="O1344" i="12" s="1"/>
  <c r="H1343" i="12"/>
  <c r="J1343" i="12" s="1"/>
  <c r="K1343" i="12" s="1"/>
  <c r="O1343" i="12" s="1"/>
  <c r="H1342" i="12"/>
  <c r="J1342" i="12" s="1"/>
  <c r="K1342" i="12" s="1"/>
  <c r="O1342" i="12" s="1"/>
  <c r="H1340" i="12"/>
  <c r="J1340" i="12" s="1"/>
  <c r="K1340" i="12" s="1"/>
  <c r="O1340" i="12" s="1"/>
  <c r="H1339" i="12"/>
  <c r="J1339" i="12" s="1"/>
  <c r="K1339" i="12" s="1"/>
  <c r="O1339" i="12" s="1"/>
  <c r="H1338" i="12"/>
  <c r="J1338" i="12" s="1"/>
  <c r="K1338" i="12" s="1"/>
  <c r="O1338" i="12" s="1"/>
  <c r="H1337" i="12"/>
  <c r="J1337" i="12" s="1"/>
  <c r="K1337" i="12" s="1"/>
  <c r="H1336" i="12"/>
  <c r="J1336" i="12" s="1"/>
  <c r="K1336" i="12" s="1"/>
  <c r="O1336" i="12" s="1"/>
  <c r="H1335" i="12"/>
  <c r="J1335" i="12" s="1"/>
  <c r="K1335" i="12" s="1"/>
  <c r="O1335" i="12" s="1"/>
  <c r="H1334" i="12"/>
  <c r="J1334" i="12" s="1"/>
  <c r="K1334" i="12" s="1"/>
  <c r="O1334" i="12" s="1"/>
  <c r="H1333" i="12"/>
  <c r="J1333" i="12" s="1"/>
  <c r="K1333" i="12" s="1"/>
  <c r="O1333" i="12" s="1"/>
  <c r="H1332" i="12"/>
  <c r="J1332" i="12" s="1"/>
  <c r="K1332" i="12" s="1"/>
  <c r="O1332" i="12" s="1"/>
  <c r="H1331" i="12"/>
  <c r="J1331" i="12" s="1"/>
  <c r="K1331" i="12" s="1"/>
  <c r="O1331" i="12" s="1"/>
  <c r="H1330" i="12"/>
  <c r="J1330" i="12" s="1"/>
  <c r="K1330" i="12" s="1"/>
  <c r="O1330" i="12" s="1"/>
  <c r="H1329" i="12"/>
  <c r="J1329" i="12" s="1"/>
  <c r="K1329" i="12" s="1"/>
  <c r="O1329" i="12" s="1"/>
  <c r="H1328" i="12"/>
  <c r="J1328" i="12" s="1"/>
  <c r="K1328" i="12" s="1"/>
  <c r="O1328" i="12" s="1"/>
  <c r="H1327" i="12"/>
  <c r="J1327" i="12" s="1"/>
  <c r="K1327" i="12" s="1"/>
  <c r="O1327" i="12" s="1"/>
  <c r="H1326" i="12"/>
  <c r="J1326" i="12" s="1"/>
  <c r="K1326" i="12" s="1"/>
  <c r="H1325" i="12"/>
  <c r="J1325" i="12" s="1"/>
  <c r="K1325" i="12" s="1"/>
  <c r="H1324" i="12"/>
  <c r="J1324" i="12" s="1"/>
  <c r="K1324" i="12" s="1"/>
  <c r="O1324" i="12" s="1"/>
  <c r="H1323" i="12"/>
  <c r="J1323" i="12" s="1"/>
  <c r="K1323" i="12" s="1"/>
  <c r="O1323" i="12" s="1"/>
  <c r="H1322" i="12"/>
  <c r="J1322" i="12" s="1"/>
  <c r="K1322" i="12" s="1"/>
  <c r="O1322" i="12" s="1"/>
  <c r="H1321" i="12"/>
  <c r="J1321" i="12" s="1"/>
  <c r="K1321" i="12" s="1"/>
  <c r="O1321" i="12" s="1"/>
  <c r="H1320" i="12"/>
  <c r="J1320" i="12" s="1"/>
  <c r="K1320" i="12" s="1"/>
  <c r="O1320" i="12" s="1"/>
  <c r="H1319" i="12"/>
  <c r="J1319" i="12" s="1"/>
  <c r="K1319" i="12" s="1"/>
  <c r="O1319" i="12" s="1"/>
  <c r="H1318" i="12"/>
  <c r="J1318" i="12" s="1"/>
  <c r="K1318" i="12" s="1"/>
  <c r="O1318" i="12" s="1"/>
  <c r="H1317" i="12"/>
  <c r="J1317" i="12" s="1"/>
  <c r="K1317" i="12" s="1"/>
  <c r="O1317" i="12" s="1"/>
  <c r="H1316" i="12"/>
  <c r="J1316" i="12" s="1"/>
  <c r="K1316" i="12" s="1"/>
  <c r="O1316" i="12" s="1"/>
  <c r="H1315" i="12"/>
  <c r="J1315" i="12" s="1"/>
  <c r="K1315" i="12" s="1"/>
  <c r="O1315" i="12" s="1"/>
  <c r="H1314" i="12"/>
  <c r="J1314" i="12" s="1"/>
  <c r="K1314" i="12" s="1"/>
  <c r="H1313" i="12"/>
  <c r="J1313" i="12" s="1"/>
  <c r="K1313" i="12" s="1"/>
  <c r="H1312" i="12"/>
  <c r="J1312" i="12" s="1"/>
  <c r="K1312" i="12" s="1"/>
  <c r="O1312" i="12" s="1"/>
  <c r="H1311" i="12"/>
  <c r="J1311" i="12" s="1"/>
  <c r="K1311" i="12" s="1"/>
  <c r="O1311" i="12" s="1"/>
  <c r="H1310" i="12"/>
  <c r="J1310" i="12" s="1"/>
  <c r="K1310" i="12" s="1"/>
  <c r="O1310" i="12" s="1"/>
  <c r="H1309" i="12"/>
  <c r="J1309" i="12" s="1"/>
  <c r="K1309" i="12" s="1"/>
  <c r="O1309" i="12" s="1"/>
  <c r="H1308" i="12"/>
  <c r="J1308" i="12" s="1"/>
  <c r="K1308" i="12" s="1"/>
  <c r="O1308" i="12" s="1"/>
  <c r="H1307" i="12"/>
  <c r="J1307" i="12" s="1"/>
  <c r="K1307" i="12" s="1"/>
  <c r="O1307" i="12" s="1"/>
  <c r="H1306" i="12"/>
  <c r="J1306" i="12" s="1"/>
  <c r="K1306" i="12" s="1"/>
  <c r="O1306" i="12" s="1"/>
  <c r="H1305" i="12"/>
  <c r="J1305" i="12" s="1"/>
  <c r="K1305" i="12" s="1"/>
  <c r="O1305" i="12" s="1"/>
  <c r="H1304" i="12"/>
  <c r="J1304" i="12" s="1"/>
  <c r="K1304" i="12" s="1"/>
  <c r="O1304" i="12" s="1"/>
  <c r="H1303" i="12"/>
  <c r="J1303" i="12" s="1"/>
  <c r="K1303" i="12" s="1"/>
  <c r="O1303" i="12" s="1"/>
  <c r="H1302" i="12"/>
  <c r="J1302" i="12" s="1"/>
  <c r="K1302" i="12" s="1"/>
  <c r="H1301" i="12"/>
  <c r="J1301" i="12" s="1"/>
  <c r="K1301" i="12" s="1"/>
  <c r="H1300" i="12"/>
  <c r="J1300" i="12" s="1"/>
  <c r="K1300" i="12" s="1"/>
  <c r="O1300" i="12" s="1"/>
  <c r="H1299" i="12"/>
  <c r="J1299" i="12" s="1"/>
  <c r="K1299" i="12" s="1"/>
  <c r="O1299" i="12" s="1"/>
  <c r="H1298" i="12"/>
  <c r="J1298" i="12" s="1"/>
  <c r="K1298" i="12" s="1"/>
  <c r="O1298" i="12" s="1"/>
  <c r="H1297" i="12"/>
  <c r="J1297" i="12" s="1"/>
  <c r="K1297" i="12" s="1"/>
  <c r="O1297" i="12" s="1"/>
  <c r="H1296" i="12"/>
  <c r="J1296" i="12" s="1"/>
  <c r="K1296" i="12" s="1"/>
  <c r="O1296" i="12" s="1"/>
  <c r="H1295" i="12"/>
  <c r="J1295" i="12" s="1"/>
  <c r="K1295" i="12" s="1"/>
  <c r="O1295" i="12" s="1"/>
  <c r="H1294" i="12"/>
  <c r="J1294" i="12" s="1"/>
  <c r="K1294" i="12" s="1"/>
  <c r="O1294" i="12" s="1"/>
  <c r="H1293" i="12"/>
  <c r="J1293" i="12" s="1"/>
  <c r="K1293" i="12" s="1"/>
  <c r="O1293" i="12" s="1"/>
  <c r="H1292" i="12"/>
  <c r="J1292" i="12" s="1"/>
  <c r="K1292" i="12" s="1"/>
  <c r="O1292" i="12" s="1"/>
  <c r="H1291" i="12"/>
  <c r="J1291" i="12" s="1"/>
  <c r="K1291" i="12" s="1"/>
  <c r="O1291" i="12" s="1"/>
  <c r="H1290" i="12"/>
  <c r="J1290" i="12" s="1"/>
  <c r="K1290" i="12" s="1"/>
  <c r="H1289" i="12"/>
  <c r="J1289" i="12" s="1"/>
  <c r="K1289" i="12" s="1"/>
  <c r="H1288" i="12"/>
  <c r="J1288" i="12" s="1"/>
  <c r="K1288" i="12" s="1"/>
  <c r="O1288" i="12" s="1"/>
  <c r="H1287" i="12"/>
  <c r="J1287" i="12" s="1"/>
  <c r="K1287" i="12" s="1"/>
  <c r="O1287" i="12" s="1"/>
  <c r="H1286" i="12"/>
  <c r="J1286" i="12" s="1"/>
  <c r="K1286" i="12" s="1"/>
  <c r="O1286" i="12" s="1"/>
  <c r="H1285" i="12"/>
  <c r="J1285" i="12" s="1"/>
  <c r="K1285" i="12" s="1"/>
  <c r="O1285" i="12" s="1"/>
  <c r="H1284" i="12"/>
  <c r="J1284" i="12" s="1"/>
  <c r="K1284" i="12" s="1"/>
  <c r="O1284" i="12" s="1"/>
  <c r="H1283" i="12"/>
  <c r="J1283" i="12" s="1"/>
  <c r="K1283" i="12" s="1"/>
  <c r="O1283" i="12" s="1"/>
  <c r="H1282" i="12"/>
  <c r="J1282" i="12" s="1"/>
  <c r="K1282" i="12" s="1"/>
  <c r="O1282" i="12" s="1"/>
  <c r="H1281" i="12"/>
  <c r="J1281" i="12" s="1"/>
  <c r="K1281" i="12" s="1"/>
  <c r="O1281" i="12" s="1"/>
  <c r="H1280" i="12"/>
  <c r="J1280" i="12" s="1"/>
  <c r="K1280" i="12" s="1"/>
  <c r="O1280" i="12" s="1"/>
  <c r="H1279" i="12"/>
  <c r="J1279" i="12" s="1"/>
  <c r="K1279" i="12" s="1"/>
  <c r="O1279" i="12" s="1"/>
  <c r="H1278" i="12"/>
  <c r="J1278" i="12" s="1"/>
  <c r="K1278" i="12" s="1"/>
  <c r="H1277" i="12"/>
  <c r="J1277" i="12" s="1"/>
  <c r="K1277" i="12" s="1"/>
  <c r="H1276" i="12"/>
  <c r="J1276" i="12" s="1"/>
  <c r="K1276" i="12" s="1"/>
  <c r="O1276" i="12" s="1"/>
  <c r="H1275" i="12"/>
  <c r="J1275" i="12" s="1"/>
  <c r="K1275" i="12" s="1"/>
  <c r="O1275" i="12" s="1"/>
  <c r="H1274" i="12"/>
  <c r="J1274" i="12" s="1"/>
  <c r="K1274" i="12" s="1"/>
  <c r="O1274" i="12" s="1"/>
  <c r="H1273" i="12"/>
  <c r="J1273" i="12" s="1"/>
  <c r="K1273" i="12" s="1"/>
  <c r="O1273" i="12" s="1"/>
  <c r="H1272" i="12"/>
  <c r="J1272" i="12" s="1"/>
  <c r="K1272" i="12" s="1"/>
  <c r="O1272" i="12" s="1"/>
  <c r="H1271" i="12"/>
  <c r="J1271" i="12" s="1"/>
  <c r="K1271" i="12" s="1"/>
  <c r="O1271" i="12" s="1"/>
  <c r="H1270" i="12"/>
  <c r="J1270" i="12" s="1"/>
  <c r="K1270" i="12" s="1"/>
  <c r="O1270" i="12" s="1"/>
  <c r="H1269" i="12"/>
  <c r="J1269" i="12" s="1"/>
  <c r="K1269" i="12" s="1"/>
  <c r="O1269" i="12" s="1"/>
  <c r="H1268" i="12"/>
  <c r="J1268" i="12" s="1"/>
  <c r="K1268" i="12" s="1"/>
  <c r="O1268" i="12" s="1"/>
  <c r="H1267" i="12"/>
  <c r="J1267" i="12" s="1"/>
  <c r="K1267" i="12" s="1"/>
  <c r="O1267" i="12" s="1"/>
  <c r="H1266" i="12"/>
  <c r="J1266" i="12" s="1"/>
  <c r="K1266" i="12" s="1"/>
  <c r="H1265" i="12"/>
  <c r="J1265" i="12" s="1"/>
  <c r="K1265" i="12" s="1"/>
  <c r="H1264" i="12"/>
  <c r="J1264" i="12" s="1"/>
  <c r="K1264" i="12" s="1"/>
  <c r="O1264" i="12" s="1"/>
  <c r="H1263" i="12"/>
  <c r="J1263" i="12" s="1"/>
  <c r="K1263" i="12" s="1"/>
  <c r="O1263" i="12" s="1"/>
  <c r="H1262" i="12"/>
  <c r="J1262" i="12" s="1"/>
  <c r="K1262" i="12" s="1"/>
  <c r="O1262" i="12" s="1"/>
  <c r="H1261" i="12"/>
  <c r="J1261" i="12" s="1"/>
  <c r="K1261" i="12" s="1"/>
  <c r="O1261" i="12" s="1"/>
  <c r="H1260" i="12"/>
  <c r="J1260" i="12" s="1"/>
  <c r="K1260" i="12" s="1"/>
  <c r="O1260" i="12" s="1"/>
  <c r="H1259" i="12"/>
  <c r="J1259" i="12" s="1"/>
  <c r="K1259" i="12" s="1"/>
  <c r="O1259" i="12" s="1"/>
  <c r="H1257" i="12"/>
  <c r="J1257" i="12" s="1"/>
  <c r="K1257" i="12" s="1"/>
  <c r="O1257" i="12" s="1"/>
  <c r="H1256" i="12"/>
  <c r="J1256" i="12" s="1"/>
  <c r="K1256" i="12" s="1"/>
  <c r="O1256" i="12" s="1"/>
  <c r="H1255" i="12"/>
  <c r="J1255" i="12" s="1"/>
  <c r="K1255" i="12" s="1"/>
  <c r="O1255" i="12" s="1"/>
  <c r="H1254" i="12"/>
  <c r="J1254" i="12" s="1"/>
  <c r="K1254" i="12" s="1"/>
  <c r="H1253" i="12"/>
  <c r="J1253" i="12" s="1"/>
  <c r="K1253" i="12" s="1"/>
  <c r="O1253" i="12" s="1"/>
  <c r="H1252" i="12"/>
  <c r="J1252" i="12" s="1"/>
  <c r="K1252" i="12" s="1"/>
  <c r="O1252" i="12" s="1"/>
  <c r="H1251" i="12"/>
  <c r="J1251" i="12" s="1"/>
  <c r="K1251" i="12" s="1"/>
  <c r="O1251" i="12" s="1"/>
  <c r="H1250" i="12"/>
  <c r="J1250" i="12" s="1"/>
  <c r="K1250" i="12" s="1"/>
  <c r="O1250" i="12" s="1"/>
  <c r="H1249" i="12"/>
  <c r="J1249" i="12" s="1"/>
  <c r="K1249" i="12" s="1"/>
  <c r="O1249" i="12" s="1"/>
  <c r="H1247" i="12"/>
  <c r="J1247" i="12" s="1"/>
  <c r="K1247" i="12" s="1"/>
  <c r="O1247" i="12" s="1"/>
  <c r="H1246" i="12"/>
  <c r="J1246" i="12" s="1"/>
  <c r="K1246" i="12" s="1"/>
  <c r="O1246" i="12" s="1"/>
  <c r="H1244" i="12"/>
  <c r="J1244" i="12" s="1"/>
  <c r="K1244" i="12" s="1"/>
  <c r="I1242" i="12"/>
  <c r="N1242" i="12" s="1"/>
  <c r="I1241" i="12"/>
  <c r="N1241" i="12" s="1"/>
  <c r="J1240" i="12"/>
  <c r="K1240" i="12" s="1"/>
  <c r="H1240" i="12"/>
  <c r="H1239" i="12"/>
  <c r="J1239" i="12" s="1"/>
  <c r="K1239" i="12" s="1"/>
  <c r="O1239" i="12" s="1"/>
  <c r="H1238" i="12"/>
  <c r="J1238" i="12" s="1"/>
  <c r="K1238" i="12" s="1"/>
  <c r="H1237" i="12"/>
  <c r="J1237" i="12" s="1"/>
  <c r="K1237" i="12" s="1"/>
  <c r="I1236" i="12"/>
  <c r="N1236" i="12" s="1"/>
  <c r="I1235" i="12"/>
  <c r="N1235" i="12" s="1"/>
  <c r="H1234" i="12"/>
  <c r="J1234" i="12" s="1"/>
  <c r="K1234" i="12" s="1"/>
  <c r="H1233" i="12"/>
  <c r="J1233" i="12" s="1"/>
  <c r="K1233" i="12" s="1"/>
  <c r="H1232" i="12"/>
  <c r="J1232" i="12" s="1"/>
  <c r="K1232" i="12" s="1"/>
  <c r="H1231" i="12"/>
  <c r="J1231" i="12" s="1"/>
  <c r="K1231" i="12" s="1"/>
  <c r="H1230" i="12"/>
  <c r="J1230" i="12" s="1"/>
  <c r="K1230" i="12" s="1"/>
  <c r="H1229" i="12"/>
  <c r="J1229" i="12" s="1"/>
  <c r="K1229" i="12" s="1"/>
  <c r="H1228" i="12"/>
  <c r="J1228" i="12" s="1"/>
  <c r="K1228" i="12" s="1"/>
  <c r="H1227" i="12"/>
  <c r="J1227" i="12" s="1"/>
  <c r="K1227" i="12" s="1"/>
  <c r="O1227" i="12" s="1"/>
  <c r="H1226" i="12"/>
  <c r="J1226" i="12" s="1"/>
  <c r="K1226" i="12" s="1"/>
  <c r="H1225" i="12"/>
  <c r="J1225" i="12" s="1"/>
  <c r="K1225" i="12" s="1"/>
  <c r="H1224" i="12"/>
  <c r="J1224" i="12" s="1"/>
  <c r="K1224" i="12" s="1"/>
  <c r="H1223" i="12"/>
  <c r="J1223" i="12" s="1"/>
  <c r="K1223" i="12" s="1"/>
  <c r="H1222" i="12"/>
  <c r="J1222" i="12" s="1"/>
  <c r="K1222" i="12" s="1"/>
  <c r="H1221" i="12"/>
  <c r="J1221" i="12" s="1"/>
  <c r="K1221" i="12" s="1"/>
  <c r="H1220" i="12"/>
  <c r="J1220" i="12" s="1"/>
  <c r="K1220" i="12" s="1"/>
  <c r="H1218" i="12"/>
  <c r="J1218" i="12" s="1"/>
  <c r="K1218" i="12" s="1"/>
  <c r="H1217" i="12"/>
  <c r="J1217" i="12" s="1"/>
  <c r="K1217" i="12" s="1"/>
  <c r="H1216" i="12"/>
  <c r="J1216" i="12" s="1"/>
  <c r="K1216" i="12" s="1"/>
  <c r="H1215" i="12"/>
  <c r="J1215" i="12" s="1"/>
  <c r="K1215" i="12" s="1"/>
  <c r="H1214" i="12"/>
  <c r="J1214" i="12" s="1"/>
  <c r="K1214" i="12" s="1"/>
  <c r="O1214" i="12" s="1"/>
  <c r="H1213" i="12"/>
  <c r="J1213" i="12" s="1"/>
  <c r="K1213" i="12" s="1"/>
  <c r="H1212" i="12"/>
  <c r="J1212" i="12" s="1"/>
  <c r="K1212" i="12" s="1"/>
  <c r="H1211" i="12"/>
  <c r="J1211" i="12" s="1"/>
  <c r="K1211" i="12" s="1"/>
  <c r="H1210" i="12"/>
  <c r="J1210" i="12" s="1"/>
  <c r="K1210" i="12" s="1"/>
  <c r="H1209" i="12"/>
  <c r="J1209" i="12" s="1"/>
  <c r="K1209" i="12" s="1"/>
  <c r="H1208" i="12"/>
  <c r="J1208" i="12" s="1"/>
  <c r="K1208" i="12" s="1"/>
  <c r="H1207" i="12"/>
  <c r="J1207" i="12" s="1"/>
  <c r="K1207" i="12" s="1"/>
  <c r="H1206" i="12"/>
  <c r="J1206" i="12" s="1"/>
  <c r="K1206" i="12" s="1"/>
  <c r="H1205" i="12"/>
  <c r="J1205" i="12" s="1"/>
  <c r="K1205" i="12" s="1"/>
  <c r="J1204" i="12"/>
  <c r="K1204" i="12" s="1"/>
  <c r="O1204" i="12" s="1"/>
  <c r="H1204" i="12"/>
  <c r="H1203" i="12"/>
  <c r="J1203" i="12" s="1"/>
  <c r="K1203" i="12" s="1"/>
  <c r="O1203" i="12" s="1"/>
  <c r="H1202" i="12"/>
  <c r="J1202" i="12" s="1"/>
  <c r="K1202" i="12" s="1"/>
  <c r="O1202" i="12" s="1"/>
  <c r="H1201" i="12"/>
  <c r="J1201" i="12" s="1"/>
  <c r="K1201" i="12" s="1"/>
  <c r="O1201" i="12" s="1"/>
  <c r="H1200" i="12"/>
  <c r="J1200" i="12" s="1"/>
  <c r="K1200" i="12" s="1"/>
  <c r="H1199" i="12"/>
  <c r="J1199" i="12" s="1"/>
  <c r="K1199" i="12" s="1"/>
  <c r="H1198" i="12"/>
  <c r="J1198" i="12" s="1"/>
  <c r="K1198" i="12" s="1"/>
  <c r="H1197" i="12"/>
  <c r="J1197" i="12" s="1"/>
  <c r="K1197" i="12" s="1"/>
  <c r="H1196" i="12"/>
  <c r="J1196" i="12" s="1"/>
  <c r="K1196" i="12" s="1"/>
  <c r="H1195" i="12"/>
  <c r="J1195" i="12" s="1"/>
  <c r="K1195" i="12" s="1"/>
  <c r="H1194" i="12"/>
  <c r="J1194" i="12" s="1"/>
  <c r="K1194" i="12" s="1"/>
  <c r="H1193" i="12"/>
  <c r="J1193" i="12" s="1"/>
  <c r="K1193" i="12" s="1"/>
  <c r="O1193" i="12" s="1"/>
  <c r="H1192" i="12"/>
  <c r="J1192" i="12" s="1"/>
  <c r="K1192" i="12" s="1"/>
  <c r="H1191" i="12"/>
  <c r="J1191" i="12" s="1"/>
  <c r="K1191" i="12" s="1"/>
  <c r="H1190" i="12"/>
  <c r="J1190" i="12" s="1"/>
  <c r="K1190" i="12" s="1"/>
  <c r="H1189" i="12"/>
  <c r="J1189" i="12" s="1"/>
  <c r="K1189" i="12" s="1"/>
  <c r="H1188" i="12"/>
  <c r="J1188" i="12" s="1"/>
  <c r="K1188" i="12" s="1"/>
  <c r="H1187" i="12"/>
  <c r="J1187" i="12" s="1"/>
  <c r="K1187" i="12" s="1"/>
  <c r="H1186" i="12"/>
  <c r="J1186" i="12" s="1"/>
  <c r="K1186" i="12" s="1"/>
  <c r="H1185" i="12"/>
  <c r="J1185" i="12" s="1"/>
  <c r="K1185" i="12" s="1"/>
  <c r="H1184" i="12"/>
  <c r="J1184" i="12" s="1"/>
  <c r="K1184" i="12" s="1"/>
  <c r="H1183" i="12"/>
  <c r="J1183" i="12" s="1"/>
  <c r="K1183" i="12" s="1"/>
  <c r="H1182" i="12"/>
  <c r="J1182" i="12" s="1"/>
  <c r="K1182" i="12" s="1"/>
  <c r="H1180" i="12"/>
  <c r="J1180" i="12" s="1"/>
  <c r="K1180" i="12" s="1"/>
  <c r="H1179" i="12"/>
  <c r="J1179" i="12" s="1"/>
  <c r="K1179" i="12" s="1"/>
  <c r="H1178" i="12"/>
  <c r="J1178" i="12" s="1"/>
  <c r="K1178" i="12" s="1"/>
  <c r="O1178" i="12" s="1"/>
  <c r="H1177" i="12"/>
  <c r="J1177" i="12" s="1"/>
  <c r="K1177" i="12" s="1"/>
  <c r="H1176" i="12"/>
  <c r="J1176" i="12" s="1"/>
  <c r="K1176" i="12" s="1"/>
  <c r="H1175" i="12"/>
  <c r="J1175" i="12" s="1"/>
  <c r="K1175" i="12" s="1"/>
  <c r="H1174" i="12"/>
  <c r="J1174" i="12" s="1"/>
  <c r="K1174" i="12" s="1"/>
  <c r="H1173" i="12"/>
  <c r="J1173" i="12" s="1"/>
  <c r="K1173" i="12" s="1"/>
  <c r="H1172" i="12"/>
  <c r="J1172" i="12" s="1"/>
  <c r="K1172" i="12" s="1"/>
  <c r="H1171" i="12"/>
  <c r="J1171" i="12" s="1"/>
  <c r="K1171" i="12" s="1"/>
  <c r="H1170" i="12"/>
  <c r="J1170" i="12" s="1"/>
  <c r="K1170" i="12" s="1"/>
  <c r="H1169" i="12"/>
  <c r="J1169" i="12" s="1"/>
  <c r="K1169" i="12" s="1"/>
  <c r="H1168" i="12"/>
  <c r="J1168" i="12" s="1"/>
  <c r="K1168" i="12" s="1"/>
  <c r="O1168" i="12" s="1"/>
  <c r="H1167" i="12"/>
  <c r="J1167" i="12" s="1"/>
  <c r="K1167" i="12" s="1"/>
  <c r="O1167" i="12" s="1"/>
  <c r="H1166" i="12"/>
  <c r="J1166" i="12" s="1"/>
  <c r="K1166" i="12" s="1"/>
  <c r="H1165" i="12"/>
  <c r="J1165" i="12" s="1"/>
  <c r="K1165" i="12" s="1"/>
  <c r="H1164" i="12"/>
  <c r="J1164" i="12" s="1"/>
  <c r="K1164" i="12" s="1"/>
  <c r="H1162" i="12"/>
  <c r="J1162" i="12" s="1"/>
  <c r="K1162" i="12" s="1"/>
  <c r="O1162" i="12" s="1"/>
  <c r="H1161" i="12"/>
  <c r="J1161" i="12" s="1"/>
  <c r="K1161" i="12" s="1"/>
  <c r="H1160" i="12"/>
  <c r="J1160" i="12" s="1"/>
  <c r="K1160" i="12" s="1"/>
  <c r="O1160" i="12" s="1"/>
  <c r="H1159" i="12"/>
  <c r="J1159" i="12" s="1"/>
  <c r="K1159" i="12" s="1"/>
  <c r="H1158" i="12"/>
  <c r="J1158" i="12" s="1"/>
  <c r="K1158" i="12" s="1"/>
  <c r="H1157" i="12"/>
  <c r="J1157" i="12" s="1"/>
  <c r="K1157" i="12" s="1"/>
  <c r="H1156" i="12"/>
  <c r="J1156" i="12" s="1"/>
  <c r="K1156" i="12" s="1"/>
  <c r="O1156" i="12" s="1"/>
  <c r="H1155" i="12"/>
  <c r="J1155" i="12" s="1"/>
  <c r="K1155" i="12" s="1"/>
  <c r="O1155" i="12" s="1"/>
  <c r="H1154" i="12"/>
  <c r="J1154" i="12" s="1"/>
  <c r="K1154" i="12" s="1"/>
  <c r="O1154" i="12" s="1"/>
  <c r="H1153" i="12"/>
  <c r="J1153" i="12" s="1"/>
  <c r="K1153" i="12" s="1"/>
  <c r="H1151" i="12"/>
  <c r="J1151" i="12" s="1"/>
  <c r="K1151" i="12" s="1"/>
  <c r="O1151" i="12" s="1"/>
  <c r="H1150" i="12"/>
  <c r="J1150" i="12" s="1"/>
  <c r="K1150" i="12" s="1"/>
  <c r="O1150" i="12" s="1"/>
  <c r="H1149" i="12"/>
  <c r="J1149" i="12" s="1"/>
  <c r="K1149" i="12" s="1"/>
  <c r="O1149" i="12" s="1"/>
  <c r="H1148" i="12"/>
  <c r="J1148" i="12" s="1"/>
  <c r="K1148" i="12" s="1"/>
  <c r="O1148" i="12" s="1"/>
  <c r="H1147" i="12"/>
  <c r="J1147" i="12" s="1"/>
  <c r="K1147" i="12" s="1"/>
  <c r="O1147" i="12" s="1"/>
  <c r="H1146" i="12"/>
  <c r="J1146" i="12" s="1"/>
  <c r="K1146" i="12" s="1"/>
  <c r="H1145" i="12"/>
  <c r="J1145" i="12" s="1"/>
  <c r="K1145" i="12" s="1"/>
  <c r="O1145" i="12" s="1"/>
  <c r="H1144" i="12"/>
  <c r="J1144" i="12" s="1"/>
  <c r="K1144" i="12" s="1"/>
  <c r="O1144" i="12" s="1"/>
  <c r="H1143" i="12"/>
  <c r="J1143" i="12" s="1"/>
  <c r="K1143" i="12" s="1"/>
  <c r="O1143" i="12" s="1"/>
  <c r="H1142" i="12"/>
  <c r="J1142" i="12" s="1"/>
  <c r="K1142" i="12" s="1"/>
  <c r="O1142" i="12" s="1"/>
  <c r="H1141" i="12"/>
  <c r="J1141" i="12" s="1"/>
  <c r="K1141" i="12" s="1"/>
  <c r="O1141" i="12" s="1"/>
  <c r="H1140" i="12"/>
  <c r="J1140" i="12" s="1"/>
  <c r="K1140" i="12" s="1"/>
  <c r="I1138" i="12"/>
  <c r="N1138" i="12" s="1"/>
  <c r="I1137" i="12"/>
  <c r="N1137" i="12" s="1"/>
  <c r="H1136" i="12"/>
  <c r="J1136" i="12" s="1"/>
  <c r="K1136" i="12" s="1"/>
  <c r="H1135" i="12"/>
  <c r="J1135" i="12" s="1"/>
  <c r="K1135" i="12" s="1"/>
  <c r="O1135" i="12" s="1"/>
  <c r="H1134" i="12"/>
  <c r="J1134" i="12" s="1"/>
  <c r="K1134" i="12" s="1"/>
  <c r="O1134" i="12" s="1"/>
  <c r="H1133" i="12"/>
  <c r="J1133" i="12" s="1"/>
  <c r="K1133" i="12" s="1"/>
  <c r="H1132" i="12"/>
  <c r="J1132" i="12" s="1"/>
  <c r="K1132" i="12" s="1"/>
  <c r="H1131" i="12"/>
  <c r="J1131" i="12" s="1"/>
  <c r="K1131" i="12" s="1"/>
  <c r="H1130" i="12"/>
  <c r="J1130" i="12" s="1"/>
  <c r="K1130" i="12" s="1"/>
  <c r="H1129" i="12"/>
  <c r="J1129" i="12" s="1"/>
  <c r="K1129" i="12" s="1"/>
  <c r="O1129" i="12" s="1"/>
  <c r="H1128" i="12"/>
  <c r="J1128" i="12" s="1"/>
  <c r="K1128" i="12" s="1"/>
  <c r="H1126" i="12"/>
  <c r="J1126" i="12" s="1"/>
  <c r="K1126" i="12" s="1"/>
  <c r="O1126" i="12" s="1"/>
  <c r="H1125" i="12"/>
  <c r="J1125" i="12" s="1"/>
  <c r="K1125" i="12" s="1"/>
  <c r="H1124" i="12"/>
  <c r="J1124" i="12" s="1"/>
  <c r="K1124" i="12" s="1"/>
  <c r="O1124" i="12" s="1"/>
  <c r="H1123" i="12"/>
  <c r="J1123" i="12" s="1"/>
  <c r="K1123" i="12" s="1"/>
  <c r="O1123" i="12" s="1"/>
  <c r="H1122" i="12"/>
  <c r="J1122" i="12" s="1"/>
  <c r="K1122" i="12" s="1"/>
  <c r="H1121" i="12"/>
  <c r="J1121" i="12" s="1"/>
  <c r="K1121" i="12" s="1"/>
  <c r="H1120" i="12"/>
  <c r="J1120" i="12" s="1"/>
  <c r="K1120" i="12" s="1"/>
  <c r="O1120" i="12" s="1"/>
  <c r="H1119" i="12"/>
  <c r="J1119" i="12" s="1"/>
  <c r="K1119" i="12" s="1"/>
  <c r="O1119" i="12" s="1"/>
  <c r="H1118" i="12"/>
  <c r="J1118" i="12" s="1"/>
  <c r="K1118" i="12" s="1"/>
  <c r="O1118" i="12" s="1"/>
  <c r="H1117" i="12"/>
  <c r="J1117" i="12" s="1"/>
  <c r="K1117" i="12" s="1"/>
  <c r="O1117" i="12" s="1"/>
  <c r="H1116" i="12"/>
  <c r="J1116" i="12" s="1"/>
  <c r="K1116" i="12" s="1"/>
  <c r="H1115" i="12"/>
  <c r="J1115" i="12" s="1"/>
  <c r="K1115" i="12" s="1"/>
  <c r="H1114" i="12"/>
  <c r="J1114" i="12" s="1"/>
  <c r="K1114" i="12" s="1"/>
  <c r="O1114" i="12" s="1"/>
  <c r="H1113" i="12"/>
  <c r="J1113" i="12" s="1"/>
  <c r="K1113" i="12" s="1"/>
  <c r="O1113" i="12" s="1"/>
  <c r="H1112" i="12"/>
  <c r="J1112" i="12" s="1"/>
  <c r="K1112" i="12" s="1"/>
  <c r="H1111" i="12"/>
  <c r="J1111" i="12" s="1"/>
  <c r="K1111" i="12" s="1"/>
  <c r="H1110" i="12"/>
  <c r="J1110" i="12" s="1"/>
  <c r="K1110" i="12" s="1"/>
  <c r="H1109" i="12"/>
  <c r="J1109" i="12" s="1"/>
  <c r="K1109" i="12" s="1"/>
  <c r="H1107" i="12"/>
  <c r="J1107" i="12" s="1"/>
  <c r="K1107" i="12" s="1"/>
  <c r="O1107" i="12" s="1"/>
  <c r="H1106" i="12"/>
  <c r="J1106" i="12" s="1"/>
  <c r="K1106" i="12" s="1"/>
  <c r="H1105" i="12"/>
  <c r="J1105" i="12" s="1"/>
  <c r="K1105" i="12" s="1"/>
  <c r="H1104" i="12"/>
  <c r="J1104" i="12" s="1"/>
  <c r="K1104" i="12" s="1"/>
  <c r="H1103" i="12"/>
  <c r="J1103" i="12" s="1"/>
  <c r="K1103" i="12" s="1"/>
  <c r="H1102" i="12"/>
  <c r="J1102" i="12" s="1"/>
  <c r="K1102" i="12" s="1"/>
  <c r="H1101" i="12"/>
  <c r="J1101" i="12" s="1"/>
  <c r="K1101" i="12" s="1"/>
  <c r="O1101" i="12" s="1"/>
  <c r="H1100" i="12"/>
  <c r="J1100" i="12" s="1"/>
  <c r="K1100" i="12" s="1"/>
  <c r="H1099" i="12"/>
  <c r="J1099" i="12" s="1"/>
  <c r="K1099" i="12" s="1"/>
  <c r="O1099" i="12" s="1"/>
  <c r="H1098" i="12"/>
  <c r="J1098" i="12" s="1"/>
  <c r="K1098" i="12" s="1"/>
  <c r="H1097" i="12"/>
  <c r="J1097" i="12" s="1"/>
  <c r="K1097" i="12" s="1"/>
  <c r="O1097" i="12" s="1"/>
  <c r="H1096" i="12"/>
  <c r="J1096" i="12" s="1"/>
  <c r="K1096" i="12" s="1"/>
  <c r="O1096" i="12" s="1"/>
  <c r="H1094" i="12"/>
  <c r="J1094" i="12" s="1"/>
  <c r="K1094" i="12" s="1"/>
  <c r="H1093" i="12"/>
  <c r="J1093" i="12" s="1"/>
  <c r="K1093" i="12" s="1"/>
  <c r="O1093" i="12" s="1"/>
  <c r="H1092" i="12"/>
  <c r="J1092" i="12" s="1"/>
  <c r="K1092" i="12" s="1"/>
  <c r="H1091" i="12"/>
  <c r="J1091" i="12" s="1"/>
  <c r="K1091" i="12" s="1"/>
  <c r="H1090" i="12"/>
  <c r="J1090" i="12" s="1"/>
  <c r="K1090" i="12" s="1"/>
  <c r="H1089" i="12"/>
  <c r="J1089" i="12" s="1"/>
  <c r="K1089" i="12" s="1"/>
  <c r="H1088" i="12"/>
  <c r="J1088" i="12" s="1"/>
  <c r="K1088" i="12" s="1"/>
  <c r="H1087" i="12"/>
  <c r="J1087" i="12" s="1"/>
  <c r="K1087" i="12" s="1"/>
  <c r="H1085" i="12"/>
  <c r="J1085" i="12" s="1"/>
  <c r="K1085" i="12" s="1"/>
  <c r="H1084" i="12"/>
  <c r="J1084" i="12" s="1"/>
  <c r="K1084" i="12" s="1"/>
  <c r="O1084" i="12" s="1"/>
  <c r="H1083" i="12"/>
  <c r="J1083" i="12" s="1"/>
  <c r="K1083" i="12" s="1"/>
  <c r="H1082" i="12"/>
  <c r="J1082" i="12" s="1"/>
  <c r="K1082" i="12" s="1"/>
  <c r="H1081" i="12"/>
  <c r="J1081" i="12" s="1"/>
  <c r="K1081" i="12" s="1"/>
  <c r="H1080" i="12"/>
  <c r="J1080" i="12" s="1"/>
  <c r="K1080" i="12" s="1"/>
  <c r="H1078" i="12"/>
  <c r="J1078" i="12" s="1"/>
  <c r="K1078" i="12" s="1"/>
  <c r="O1078" i="12" s="1"/>
  <c r="H1077" i="12"/>
  <c r="J1077" i="12" s="1"/>
  <c r="K1077" i="12" s="1"/>
  <c r="H1076" i="12"/>
  <c r="J1076" i="12" s="1"/>
  <c r="K1076" i="12" s="1"/>
  <c r="H1075" i="12"/>
  <c r="J1075" i="12" s="1"/>
  <c r="K1075" i="12" s="1"/>
  <c r="O1075" i="12" s="1"/>
  <c r="H1074" i="12"/>
  <c r="J1074" i="12" s="1"/>
  <c r="K1074" i="12" s="1"/>
  <c r="H1073" i="12"/>
  <c r="J1073" i="12" s="1"/>
  <c r="K1073" i="12" s="1"/>
  <c r="H1072" i="12"/>
  <c r="J1072" i="12" s="1"/>
  <c r="K1072" i="12" s="1"/>
  <c r="O1072" i="12" s="1"/>
  <c r="H1071" i="12"/>
  <c r="J1071" i="12" s="1"/>
  <c r="K1071" i="12" s="1"/>
  <c r="O1071" i="12" s="1"/>
  <c r="H1070" i="12"/>
  <c r="J1070" i="12" s="1"/>
  <c r="K1070" i="12" s="1"/>
  <c r="H1069" i="12"/>
  <c r="J1069" i="12" s="1"/>
  <c r="K1069" i="12" s="1"/>
  <c r="H1068" i="12"/>
  <c r="J1068" i="12" s="1"/>
  <c r="K1068" i="12" s="1"/>
  <c r="O1068" i="12" s="1"/>
  <c r="H1067" i="12"/>
  <c r="J1067" i="12" s="1"/>
  <c r="K1067" i="12" s="1"/>
  <c r="H1066" i="12"/>
  <c r="J1066" i="12" s="1"/>
  <c r="K1066" i="12" s="1"/>
  <c r="H1065" i="12"/>
  <c r="J1065" i="12" s="1"/>
  <c r="K1065" i="12" s="1"/>
  <c r="H1064" i="12"/>
  <c r="J1064" i="12" s="1"/>
  <c r="K1064" i="12" s="1"/>
  <c r="H1062" i="12"/>
  <c r="J1062" i="12" s="1"/>
  <c r="K1062" i="12" s="1"/>
  <c r="H1061" i="12"/>
  <c r="J1061" i="12" s="1"/>
  <c r="K1061" i="12" s="1"/>
  <c r="H1060" i="12"/>
  <c r="J1060" i="12" s="1"/>
  <c r="K1060" i="12" s="1"/>
  <c r="O1060" i="12" s="1"/>
  <c r="H1059" i="12"/>
  <c r="J1059" i="12" s="1"/>
  <c r="K1059" i="12" s="1"/>
  <c r="H1058" i="12"/>
  <c r="J1058" i="12" s="1"/>
  <c r="K1058" i="12" s="1"/>
  <c r="H1057" i="12"/>
  <c r="J1057" i="12" s="1"/>
  <c r="K1057" i="12" s="1"/>
  <c r="O1057" i="12" s="1"/>
  <c r="H1056" i="12"/>
  <c r="J1056" i="12" s="1"/>
  <c r="K1056" i="12" s="1"/>
  <c r="O1056" i="12" s="1"/>
  <c r="H1055" i="12"/>
  <c r="J1055" i="12" s="1"/>
  <c r="K1055" i="12" s="1"/>
  <c r="H1054" i="12"/>
  <c r="J1054" i="12" s="1"/>
  <c r="K1054" i="12" s="1"/>
  <c r="O1054" i="12" s="1"/>
  <c r="H1053" i="12"/>
  <c r="J1053" i="12" s="1"/>
  <c r="K1053" i="12" s="1"/>
  <c r="H1052" i="12"/>
  <c r="J1052" i="12" s="1"/>
  <c r="K1052" i="12" s="1"/>
  <c r="H1051" i="12"/>
  <c r="J1051" i="12" s="1"/>
  <c r="K1051" i="12" s="1"/>
  <c r="H1050" i="12"/>
  <c r="J1050" i="12" s="1"/>
  <c r="K1050" i="12" s="1"/>
  <c r="O1050" i="12" s="1"/>
  <c r="H1049" i="12"/>
  <c r="J1049" i="12" s="1"/>
  <c r="K1049" i="12" s="1"/>
  <c r="H1047" i="12"/>
  <c r="J1047" i="12" s="1"/>
  <c r="K1047" i="12" s="1"/>
  <c r="H1046" i="12"/>
  <c r="J1046" i="12" s="1"/>
  <c r="K1046" i="12" s="1"/>
  <c r="H1045" i="12"/>
  <c r="J1045" i="12" s="1"/>
  <c r="K1045" i="12" s="1"/>
  <c r="H1044" i="12"/>
  <c r="J1044" i="12" s="1"/>
  <c r="K1044" i="12" s="1"/>
  <c r="H1043" i="12"/>
  <c r="J1043" i="12" s="1"/>
  <c r="K1043" i="12" s="1"/>
  <c r="H1042" i="12"/>
  <c r="J1042" i="12" s="1"/>
  <c r="K1042" i="12" s="1"/>
  <c r="H1041" i="12"/>
  <c r="J1041" i="12" s="1"/>
  <c r="K1041" i="12" s="1"/>
  <c r="H1040" i="12"/>
  <c r="J1040" i="12" s="1"/>
  <c r="K1040" i="12" s="1"/>
  <c r="H1039" i="12"/>
  <c r="J1039" i="12" s="1"/>
  <c r="K1039" i="12" s="1"/>
  <c r="H1038" i="12"/>
  <c r="J1038" i="12" s="1"/>
  <c r="K1038" i="12" s="1"/>
  <c r="H1037" i="12"/>
  <c r="J1037" i="12" s="1"/>
  <c r="K1037" i="12" s="1"/>
  <c r="O1037" i="12" s="1"/>
  <c r="H1036" i="12"/>
  <c r="J1036" i="12" s="1"/>
  <c r="K1036" i="12" s="1"/>
  <c r="O1036" i="12" s="1"/>
  <c r="H1035" i="12"/>
  <c r="J1035" i="12" s="1"/>
  <c r="K1035" i="12" s="1"/>
  <c r="H1034" i="12"/>
  <c r="J1034" i="12" s="1"/>
  <c r="K1034" i="12" s="1"/>
  <c r="O1034" i="12" s="1"/>
  <c r="H1033" i="12"/>
  <c r="J1033" i="12" s="1"/>
  <c r="K1033" i="12" s="1"/>
  <c r="I1031" i="12"/>
  <c r="N1031" i="12" s="1"/>
  <c r="I1030" i="12"/>
  <c r="N1030" i="12" s="1"/>
  <c r="H1029" i="12"/>
  <c r="J1029" i="12" s="1"/>
  <c r="K1029" i="12" s="1"/>
  <c r="H1028" i="12"/>
  <c r="J1028" i="12" s="1"/>
  <c r="K1028" i="12" s="1"/>
  <c r="H1027" i="12"/>
  <c r="J1027" i="12" s="1"/>
  <c r="K1027" i="12" s="1"/>
  <c r="O1027" i="12" s="1"/>
  <c r="H1026" i="12"/>
  <c r="J1026" i="12" s="1"/>
  <c r="K1026" i="12" s="1"/>
  <c r="H1025" i="12"/>
  <c r="J1025" i="12" s="1"/>
  <c r="K1025" i="12" s="1"/>
  <c r="H1024" i="12"/>
  <c r="J1024" i="12" s="1"/>
  <c r="K1024" i="12" s="1"/>
  <c r="H1023" i="12"/>
  <c r="J1023" i="12" s="1"/>
  <c r="K1023" i="12" s="1"/>
  <c r="H1022" i="12"/>
  <c r="J1022" i="12" s="1"/>
  <c r="K1022" i="12" s="1"/>
  <c r="H1021" i="12"/>
  <c r="J1021" i="12" s="1"/>
  <c r="K1021" i="12" s="1"/>
  <c r="H1019" i="12"/>
  <c r="J1019" i="12" s="1"/>
  <c r="K1019" i="12" s="1"/>
  <c r="H1018" i="12"/>
  <c r="J1018" i="12" s="1"/>
  <c r="K1018" i="12" s="1"/>
  <c r="O1018" i="12" s="1"/>
  <c r="H1017" i="12"/>
  <c r="J1017" i="12" s="1"/>
  <c r="K1017" i="12" s="1"/>
  <c r="H1016" i="12"/>
  <c r="J1016" i="12" s="1"/>
  <c r="K1016" i="12" s="1"/>
  <c r="H1015" i="12"/>
  <c r="J1015" i="12" s="1"/>
  <c r="K1015" i="12" s="1"/>
  <c r="H1014" i="12"/>
  <c r="J1014" i="12" s="1"/>
  <c r="K1014" i="12" s="1"/>
  <c r="H1013" i="12"/>
  <c r="J1013" i="12" s="1"/>
  <c r="K1013" i="12" s="1"/>
  <c r="H1012" i="12"/>
  <c r="J1012" i="12" s="1"/>
  <c r="K1012" i="12" s="1"/>
  <c r="H1011" i="12"/>
  <c r="J1011" i="12" s="1"/>
  <c r="K1011" i="12" s="1"/>
  <c r="H1010" i="12"/>
  <c r="J1010" i="12" s="1"/>
  <c r="K1010" i="12" s="1"/>
  <c r="H1009" i="12"/>
  <c r="J1009" i="12" s="1"/>
  <c r="K1009" i="12" s="1"/>
  <c r="O1009" i="12" s="1"/>
  <c r="H1008" i="12"/>
  <c r="J1008" i="12" s="1"/>
  <c r="K1008" i="12" s="1"/>
  <c r="H1007" i="12"/>
  <c r="J1007" i="12" s="1"/>
  <c r="K1007" i="12" s="1"/>
  <c r="H1006" i="12"/>
  <c r="J1006" i="12" s="1"/>
  <c r="K1006" i="12" s="1"/>
  <c r="H1005" i="12"/>
  <c r="J1005" i="12" s="1"/>
  <c r="K1005" i="12" s="1"/>
  <c r="H1004" i="12"/>
  <c r="J1004" i="12" s="1"/>
  <c r="K1004" i="12" s="1"/>
  <c r="O1004" i="12" s="1"/>
  <c r="H1003" i="12"/>
  <c r="J1003" i="12" s="1"/>
  <c r="K1003" i="12" s="1"/>
  <c r="H1002" i="12"/>
  <c r="J1002" i="12" s="1"/>
  <c r="K1002" i="12" s="1"/>
  <c r="H1001" i="12"/>
  <c r="J1001" i="12" s="1"/>
  <c r="K1001" i="12" s="1"/>
  <c r="O1001" i="12" s="1"/>
  <c r="H1000" i="12"/>
  <c r="J1000" i="12" s="1"/>
  <c r="K1000" i="12" s="1"/>
  <c r="O1000" i="12" s="1"/>
  <c r="H999" i="12"/>
  <c r="J999" i="12" s="1"/>
  <c r="K999" i="12" s="1"/>
  <c r="H998" i="12"/>
  <c r="J998" i="12" s="1"/>
  <c r="K998" i="12" s="1"/>
  <c r="H997" i="12"/>
  <c r="J997" i="12" s="1"/>
  <c r="K997" i="12" s="1"/>
  <c r="O997" i="12" s="1"/>
  <c r="H996" i="12"/>
  <c r="J996" i="12" s="1"/>
  <c r="K996" i="12" s="1"/>
  <c r="O996" i="12" s="1"/>
  <c r="H995" i="12"/>
  <c r="J995" i="12" s="1"/>
  <c r="K995" i="12" s="1"/>
  <c r="H994" i="12"/>
  <c r="J994" i="12" s="1"/>
  <c r="K994" i="12" s="1"/>
  <c r="O994" i="12" s="1"/>
  <c r="H993" i="12"/>
  <c r="J993" i="12" s="1"/>
  <c r="K993" i="12" s="1"/>
  <c r="H991" i="12"/>
  <c r="J991" i="12" s="1"/>
  <c r="K991" i="12" s="1"/>
  <c r="H990" i="12"/>
  <c r="J990" i="12" s="1"/>
  <c r="K990" i="12" s="1"/>
  <c r="H989" i="12"/>
  <c r="J989" i="12" s="1"/>
  <c r="K989" i="12" s="1"/>
  <c r="H988" i="12"/>
  <c r="J988" i="12" s="1"/>
  <c r="K988" i="12" s="1"/>
  <c r="O988" i="12" s="1"/>
  <c r="H987" i="12"/>
  <c r="J987" i="12" s="1"/>
  <c r="K987" i="12" s="1"/>
  <c r="H986" i="12"/>
  <c r="J986" i="12" s="1"/>
  <c r="K986" i="12" s="1"/>
  <c r="H985" i="12"/>
  <c r="J985" i="12" s="1"/>
  <c r="K985" i="12" s="1"/>
  <c r="H984" i="12"/>
  <c r="J984" i="12" s="1"/>
  <c r="K984" i="12" s="1"/>
  <c r="H983" i="12"/>
  <c r="J983" i="12" s="1"/>
  <c r="K983" i="12" s="1"/>
  <c r="H981" i="12"/>
  <c r="J981" i="12" s="1"/>
  <c r="K981" i="12" s="1"/>
  <c r="H980" i="12"/>
  <c r="J980" i="12" s="1"/>
  <c r="K980" i="12" s="1"/>
  <c r="H979" i="12"/>
  <c r="J979" i="12" s="1"/>
  <c r="K979" i="12" s="1"/>
  <c r="O979" i="12" s="1"/>
  <c r="H978" i="12"/>
  <c r="J978" i="12" s="1"/>
  <c r="K978" i="12" s="1"/>
  <c r="H977" i="12"/>
  <c r="J977" i="12" s="1"/>
  <c r="K977" i="12" s="1"/>
  <c r="H976" i="12"/>
  <c r="J976" i="12" s="1"/>
  <c r="K976" i="12" s="1"/>
  <c r="H975" i="12"/>
  <c r="J975" i="12" s="1"/>
  <c r="K975" i="12" s="1"/>
  <c r="H974" i="12"/>
  <c r="J974" i="12" s="1"/>
  <c r="K974" i="12" s="1"/>
  <c r="H973" i="12"/>
  <c r="J973" i="12" s="1"/>
  <c r="K973" i="12" s="1"/>
  <c r="H972" i="12"/>
  <c r="J972" i="12" s="1"/>
  <c r="K972" i="12" s="1"/>
  <c r="H971" i="12"/>
  <c r="J971" i="12" s="1"/>
  <c r="K971" i="12" s="1"/>
  <c r="H970" i="12"/>
  <c r="J970" i="12" s="1"/>
  <c r="K970" i="12" s="1"/>
  <c r="O970" i="12" s="1"/>
  <c r="H969" i="12"/>
  <c r="J969" i="12" s="1"/>
  <c r="K969" i="12" s="1"/>
  <c r="H968" i="12"/>
  <c r="J968" i="12" s="1"/>
  <c r="K968" i="12" s="1"/>
  <c r="O968" i="12" s="1"/>
  <c r="H967" i="12"/>
  <c r="J967" i="12" s="1"/>
  <c r="K967" i="12" s="1"/>
  <c r="O967" i="12" s="1"/>
  <c r="H966" i="12"/>
  <c r="J966" i="12" s="1"/>
  <c r="K966" i="12" s="1"/>
  <c r="H965" i="12"/>
  <c r="J965" i="12" s="1"/>
  <c r="K965" i="12" s="1"/>
  <c r="H964" i="12"/>
  <c r="J964" i="12" s="1"/>
  <c r="K964" i="12" s="1"/>
  <c r="O964" i="12" s="1"/>
  <c r="H963" i="12"/>
  <c r="J963" i="12" s="1"/>
  <c r="K963" i="12" s="1"/>
  <c r="J962" i="12"/>
  <c r="K962" i="12" s="1"/>
  <c r="H962" i="12"/>
  <c r="H961" i="12"/>
  <c r="J961" i="12" s="1"/>
  <c r="K961" i="12" s="1"/>
  <c r="O961" i="12" s="1"/>
  <c r="H960" i="12"/>
  <c r="J960" i="12" s="1"/>
  <c r="K960" i="12" s="1"/>
  <c r="H958" i="12"/>
  <c r="J958" i="12" s="1"/>
  <c r="K958" i="12" s="1"/>
  <c r="O958" i="12" s="1"/>
  <c r="H957" i="12"/>
  <c r="J957" i="12" s="1"/>
  <c r="K957" i="12" s="1"/>
  <c r="H956" i="12"/>
  <c r="J956" i="12" s="1"/>
  <c r="K956" i="12" s="1"/>
  <c r="H955" i="12"/>
  <c r="J955" i="12" s="1"/>
  <c r="K955" i="12" s="1"/>
  <c r="O955" i="12" s="1"/>
  <c r="H954" i="12"/>
  <c r="J954" i="12" s="1"/>
  <c r="K954" i="12" s="1"/>
  <c r="H953" i="12"/>
  <c r="J953" i="12" s="1"/>
  <c r="K953" i="12" s="1"/>
  <c r="H952" i="12"/>
  <c r="J952" i="12" s="1"/>
  <c r="K952" i="12" s="1"/>
  <c r="O952" i="12" s="1"/>
  <c r="H951" i="12"/>
  <c r="J951" i="12" s="1"/>
  <c r="K951" i="12" s="1"/>
  <c r="H950" i="12"/>
  <c r="J950" i="12" s="1"/>
  <c r="K950" i="12" s="1"/>
  <c r="H949" i="12"/>
  <c r="J949" i="12" s="1"/>
  <c r="K949" i="12" s="1"/>
  <c r="O949" i="12" s="1"/>
  <c r="H948" i="12"/>
  <c r="J948" i="12" s="1"/>
  <c r="K948" i="12" s="1"/>
  <c r="H947" i="12"/>
  <c r="J947" i="12" s="1"/>
  <c r="K947" i="12" s="1"/>
  <c r="H946" i="12"/>
  <c r="J946" i="12" s="1"/>
  <c r="K946" i="12" s="1"/>
  <c r="O946" i="12" s="1"/>
  <c r="H945" i="12"/>
  <c r="J945" i="12" s="1"/>
  <c r="K945" i="12" s="1"/>
  <c r="H944" i="12"/>
  <c r="J944" i="12" s="1"/>
  <c r="K944" i="12" s="1"/>
  <c r="O944" i="12" s="1"/>
  <c r="H943" i="12"/>
  <c r="J943" i="12" s="1"/>
  <c r="K943" i="12" s="1"/>
  <c r="O943" i="12" s="1"/>
  <c r="I940" i="12"/>
  <c r="N940" i="12" s="1"/>
  <c r="I939" i="12"/>
  <c r="N939" i="12" s="1"/>
  <c r="H938" i="12"/>
  <c r="J938" i="12" s="1"/>
  <c r="K938" i="12" s="1"/>
  <c r="H937" i="12"/>
  <c r="J937" i="12" s="1"/>
  <c r="K937" i="12" s="1"/>
  <c r="H936" i="12"/>
  <c r="J936" i="12" s="1"/>
  <c r="K936" i="12" s="1"/>
  <c r="O936" i="12" s="1"/>
  <c r="H935" i="12"/>
  <c r="J935" i="12" s="1"/>
  <c r="K935" i="12" s="1"/>
  <c r="O935" i="12" s="1"/>
  <c r="H934" i="12"/>
  <c r="J934" i="12" s="1"/>
  <c r="K934" i="12" s="1"/>
  <c r="H933" i="12"/>
  <c r="J933" i="12" s="1"/>
  <c r="K933" i="12" s="1"/>
  <c r="O933" i="12" s="1"/>
  <c r="H932" i="12"/>
  <c r="J932" i="12" s="1"/>
  <c r="K932" i="12" s="1"/>
  <c r="H930" i="12"/>
  <c r="J930" i="12" s="1"/>
  <c r="K930" i="12" s="1"/>
  <c r="H929" i="12"/>
  <c r="J929" i="12" s="1"/>
  <c r="K929" i="12" s="1"/>
  <c r="J928" i="12"/>
  <c r="K928" i="12" s="1"/>
  <c r="O928" i="12" s="1"/>
  <c r="H926" i="12"/>
  <c r="J926" i="12" s="1"/>
  <c r="K926" i="12" s="1"/>
  <c r="H925" i="12"/>
  <c r="J925" i="12" s="1"/>
  <c r="K925" i="12" s="1"/>
  <c r="J924" i="12"/>
  <c r="K924" i="12" s="1"/>
  <c r="O924" i="12" s="1"/>
  <c r="H923" i="12"/>
  <c r="J923" i="12" s="1"/>
  <c r="K923" i="12" s="1"/>
  <c r="H922" i="12"/>
  <c r="J922" i="12" s="1"/>
  <c r="K922" i="12" s="1"/>
  <c r="J921" i="12"/>
  <c r="K921" i="12" s="1"/>
  <c r="H920" i="12"/>
  <c r="J920" i="12" s="1"/>
  <c r="K920" i="12" s="1"/>
  <c r="H919" i="12"/>
  <c r="J919" i="12" s="1"/>
  <c r="K919" i="12" s="1"/>
  <c r="O919" i="12" s="1"/>
  <c r="H918" i="12"/>
  <c r="J918" i="12" s="1"/>
  <c r="K918" i="12" s="1"/>
  <c r="H917" i="12"/>
  <c r="J917" i="12" s="1"/>
  <c r="K917" i="12" s="1"/>
  <c r="H916" i="12"/>
  <c r="J916" i="12" s="1"/>
  <c r="K916" i="12" s="1"/>
  <c r="H915" i="12"/>
  <c r="J915" i="12" s="1"/>
  <c r="K915" i="12" s="1"/>
  <c r="H914" i="12"/>
  <c r="J914" i="12" s="1"/>
  <c r="K914" i="12" s="1"/>
  <c r="H912" i="12"/>
  <c r="J912" i="12" s="1"/>
  <c r="K912" i="12" s="1"/>
  <c r="H911" i="12"/>
  <c r="J911" i="12" s="1"/>
  <c r="K911" i="12" s="1"/>
  <c r="H910" i="12"/>
  <c r="J910" i="12" s="1"/>
  <c r="K910" i="12" s="1"/>
  <c r="O910" i="12" s="1"/>
  <c r="H909" i="12"/>
  <c r="J909" i="12" s="1"/>
  <c r="K909" i="12" s="1"/>
  <c r="H908" i="12"/>
  <c r="J908" i="12" s="1"/>
  <c r="K908" i="12" s="1"/>
  <c r="H907" i="12"/>
  <c r="J907" i="12" s="1"/>
  <c r="K907" i="12" s="1"/>
  <c r="H906" i="12"/>
  <c r="J906" i="12" s="1"/>
  <c r="K906" i="12" s="1"/>
  <c r="H905" i="12"/>
  <c r="J905" i="12" s="1"/>
  <c r="K905" i="12" s="1"/>
  <c r="H904" i="12"/>
  <c r="J904" i="12" s="1"/>
  <c r="K904" i="12" s="1"/>
  <c r="H903" i="12"/>
  <c r="J903" i="12" s="1"/>
  <c r="K903" i="12" s="1"/>
  <c r="H902" i="12"/>
  <c r="J902" i="12" s="1"/>
  <c r="K902" i="12" s="1"/>
  <c r="H901" i="12"/>
  <c r="J901" i="12" s="1"/>
  <c r="K901" i="12" s="1"/>
  <c r="H900" i="12"/>
  <c r="J900" i="12" s="1"/>
  <c r="K900" i="12" s="1"/>
  <c r="H899" i="12"/>
  <c r="J899" i="12" s="1"/>
  <c r="K899" i="12" s="1"/>
  <c r="H898" i="12"/>
  <c r="J898" i="12" s="1"/>
  <c r="K898" i="12" s="1"/>
  <c r="H897" i="12"/>
  <c r="J897" i="12" s="1"/>
  <c r="K897" i="12" s="1"/>
  <c r="H896" i="12"/>
  <c r="J896" i="12" s="1"/>
  <c r="K896" i="12" s="1"/>
  <c r="H895" i="12"/>
  <c r="J895" i="12" s="1"/>
  <c r="K895" i="12" s="1"/>
  <c r="H894" i="12"/>
  <c r="J894" i="12" s="1"/>
  <c r="K894" i="12" s="1"/>
  <c r="H893" i="12"/>
  <c r="J893" i="12" s="1"/>
  <c r="K893" i="12" s="1"/>
  <c r="H892" i="12"/>
  <c r="J892" i="12" s="1"/>
  <c r="K892" i="12" s="1"/>
  <c r="O892" i="12" s="1"/>
  <c r="H891" i="12"/>
  <c r="J891" i="12" s="1"/>
  <c r="K891" i="12" s="1"/>
  <c r="H890" i="12"/>
  <c r="J890" i="12" s="1"/>
  <c r="K890" i="12" s="1"/>
  <c r="H889" i="12"/>
  <c r="J889" i="12" s="1"/>
  <c r="K889" i="12" s="1"/>
  <c r="H888" i="12"/>
  <c r="J888" i="12" s="1"/>
  <c r="K888" i="12" s="1"/>
  <c r="H887" i="12"/>
  <c r="J887" i="12" s="1"/>
  <c r="K887" i="12" s="1"/>
  <c r="H886" i="12"/>
  <c r="J886" i="12" s="1"/>
  <c r="K886" i="12" s="1"/>
  <c r="H885" i="12"/>
  <c r="J885" i="12" s="1"/>
  <c r="K885" i="12" s="1"/>
  <c r="H884" i="12"/>
  <c r="J884" i="12" s="1"/>
  <c r="K884" i="12" s="1"/>
  <c r="H883" i="12"/>
  <c r="J883" i="12" s="1"/>
  <c r="K883" i="12" s="1"/>
  <c r="O883" i="12" s="1"/>
  <c r="H882" i="12"/>
  <c r="J882" i="12" s="1"/>
  <c r="K882" i="12" s="1"/>
  <c r="H881" i="12"/>
  <c r="J881" i="12" s="1"/>
  <c r="K881" i="12" s="1"/>
  <c r="H880" i="12"/>
  <c r="J880" i="12" s="1"/>
  <c r="K880" i="12" s="1"/>
  <c r="H879" i="12"/>
  <c r="J879" i="12" s="1"/>
  <c r="K879" i="12" s="1"/>
  <c r="H878" i="12"/>
  <c r="J878" i="12" s="1"/>
  <c r="K878" i="12" s="1"/>
  <c r="H877" i="12"/>
  <c r="J877" i="12" s="1"/>
  <c r="K877" i="12" s="1"/>
  <c r="H876" i="12"/>
  <c r="J876" i="12" s="1"/>
  <c r="K876" i="12" s="1"/>
  <c r="H875" i="12"/>
  <c r="J875" i="12" s="1"/>
  <c r="K875" i="12" s="1"/>
  <c r="H874" i="12"/>
  <c r="J874" i="12" s="1"/>
  <c r="K874" i="12" s="1"/>
  <c r="H873" i="12"/>
  <c r="J873" i="12" s="1"/>
  <c r="K873" i="12" s="1"/>
  <c r="H872" i="12"/>
  <c r="J872" i="12" s="1"/>
  <c r="K872" i="12" s="1"/>
  <c r="H871" i="12"/>
  <c r="J871" i="12" s="1"/>
  <c r="K871" i="12" s="1"/>
  <c r="O871" i="12" s="1"/>
  <c r="H870" i="12"/>
  <c r="J870" i="12" s="1"/>
  <c r="K870" i="12" s="1"/>
  <c r="H869" i="12"/>
  <c r="J869" i="12" s="1"/>
  <c r="K869" i="12" s="1"/>
  <c r="H868" i="12"/>
  <c r="J868" i="12" s="1"/>
  <c r="K868" i="12" s="1"/>
  <c r="J867" i="12"/>
  <c r="K867" i="12" s="1"/>
  <c r="H867" i="12"/>
  <c r="H866" i="12"/>
  <c r="J866" i="12" s="1"/>
  <c r="K866" i="12" s="1"/>
  <c r="H865" i="12"/>
  <c r="J865" i="12" s="1"/>
  <c r="K865" i="12" s="1"/>
  <c r="H864" i="12"/>
  <c r="J864" i="12" s="1"/>
  <c r="K864" i="12" s="1"/>
  <c r="H863" i="12"/>
  <c r="J863" i="12" s="1"/>
  <c r="K863" i="12" s="1"/>
  <c r="H862" i="12"/>
  <c r="J862" i="12" s="1"/>
  <c r="K862" i="12" s="1"/>
  <c r="H861" i="12"/>
  <c r="J861" i="12" s="1"/>
  <c r="K861" i="12" s="1"/>
  <c r="H860" i="12"/>
  <c r="J860" i="12" s="1"/>
  <c r="K860" i="12" s="1"/>
  <c r="H859" i="12"/>
  <c r="J859" i="12" s="1"/>
  <c r="K859" i="12" s="1"/>
  <c r="H858" i="12"/>
  <c r="J858" i="12" s="1"/>
  <c r="K858" i="12" s="1"/>
  <c r="H857" i="12"/>
  <c r="J857" i="12" s="1"/>
  <c r="K857" i="12" s="1"/>
  <c r="H856" i="12"/>
  <c r="J856" i="12" s="1"/>
  <c r="K856" i="12" s="1"/>
  <c r="H855" i="12"/>
  <c r="J855" i="12" s="1"/>
  <c r="K855" i="12" s="1"/>
  <c r="H854" i="12"/>
  <c r="J854" i="12" s="1"/>
  <c r="K854" i="12" s="1"/>
  <c r="H853" i="12"/>
  <c r="J853" i="12" s="1"/>
  <c r="K853" i="12" s="1"/>
  <c r="H852" i="12"/>
  <c r="J852" i="12" s="1"/>
  <c r="K852" i="12" s="1"/>
  <c r="H851" i="12"/>
  <c r="J851" i="12" s="1"/>
  <c r="K851" i="12" s="1"/>
  <c r="H850" i="12"/>
  <c r="J850" i="12" s="1"/>
  <c r="K850" i="12" s="1"/>
  <c r="H849" i="12"/>
  <c r="J849" i="12" s="1"/>
  <c r="K849" i="12" s="1"/>
  <c r="H848" i="12"/>
  <c r="J848" i="12" s="1"/>
  <c r="K848" i="12" s="1"/>
  <c r="H847" i="12"/>
  <c r="J847" i="12" s="1"/>
  <c r="K847" i="12" s="1"/>
  <c r="O847" i="12" s="1"/>
  <c r="H846" i="12"/>
  <c r="J846" i="12" s="1"/>
  <c r="K846" i="12" s="1"/>
  <c r="H845" i="12"/>
  <c r="J845" i="12" s="1"/>
  <c r="K845" i="12" s="1"/>
  <c r="H844" i="12"/>
  <c r="J844" i="12" s="1"/>
  <c r="K844" i="12" s="1"/>
  <c r="O844" i="12" s="1"/>
  <c r="H843" i="12"/>
  <c r="J843" i="12" s="1"/>
  <c r="K843" i="12" s="1"/>
  <c r="O843" i="12" s="1"/>
  <c r="J842" i="12"/>
  <c r="K842" i="12" s="1"/>
  <c r="O842" i="12" s="1"/>
  <c r="H841" i="12"/>
  <c r="J841" i="12" s="1"/>
  <c r="K841" i="12" s="1"/>
  <c r="H840" i="12"/>
  <c r="J840" i="12" s="1"/>
  <c r="K840" i="12" s="1"/>
  <c r="H839" i="12"/>
  <c r="J839" i="12" s="1"/>
  <c r="K839" i="12" s="1"/>
  <c r="H838" i="12"/>
  <c r="J838" i="12" s="1"/>
  <c r="K838" i="12" s="1"/>
  <c r="O838" i="12" s="1"/>
  <c r="H837" i="12"/>
  <c r="J837" i="12" s="1"/>
  <c r="K837" i="12" s="1"/>
  <c r="H836" i="12"/>
  <c r="J836" i="12" s="1"/>
  <c r="K836" i="12" s="1"/>
  <c r="H835" i="12"/>
  <c r="J835" i="12" s="1"/>
  <c r="K835" i="12" s="1"/>
  <c r="H834" i="12"/>
  <c r="J834" i="12" s="1"/>
  <c r="K834" i="12" s="1"/>
  <c r="H833" i="12"/>
  <c r="J833" i="12" s="1"/>
  <c r="K833" i="12" s="1"/>
  <c r="H832" i="12"/>
  <c r="J832" i="12" s="1"/>
  <c r="K832" i="12" s="1"/>
  <c r="H831" i="12"/>
  <c r="J831" i="12" s="1"/>
  <c r="K831" i="12" s="1"/>
  <c r="H830" i="12"/>
  <c r="J830" i="12" s="1"/>
  <c r="K830" i="12" s="1"/>
  <c r="H829" i="12"/>
  <c r="J829" i="12" s="1"/>
  <c r="K829" i="12" s="1"/>
  <c r="H828" i="12"/>
  <c r="H827" i="12"/>
  <c r="J827" i="12" s="1"/>
  <c r="K827" i="12" s="1"/>
  <c r="H826" i="12"/>
  <c r="J826" i="12" s="1"/>
  <c r="K826" i="12" s="1"/>
  <c r="O826" i="12" s="1"/>
  <c r="H825" i="12"/>
  <c r="J825" i="12" s="1"/>
  <c r="K825" i="12" s="1"/>
  <c r="H824" i="12"/>
  <c r="J824" i="12" s="1"/>
  <c r="K824" i="12" s="1"/>
  <c r="H823" i="12"/>
  <c r="J823" i="12" s="1"/>
  <c r="K823" i="12" s="1"/>
  <c r="O823" i="12" s="1"/>
  <c r="H822" i="12"/>
  <c r="J822" i="12" s="1"/>
  <c r="K822" i="12" s="1"/>
  <c r="O822" i="12" s="1"/>
  <c r="H821" i="12"/>
  <c r="J821" i="12" s="1"/>
  <c r="K821" i="12" s="1"/>
  <c r="H820" i="12"/>
  <c r="J820" i="12" s="1"/>
  <c r="K820" i="12" s="1"/>
  <c r="O820" i="12" s="1"/>
  <c r="H819" i="12"/>
  <c r="J819" i="12" s="1"/>
  <c r="K819" i="12" s="1"/>
  <c r="H818" i="12"/>
  <c r="J818" i="12" s="1"/>
  <c r="K818" i="12" s="1"/>
  <c r="H817" i="12"/>
  <c r="J817" i="12" s="1"/>
  <c r="K817" i="12" s="1"/>
  <c r="H816" i="12"/>
  <c r="J816" i="12" s="1"/>
  <c r="K816" i="12" s="1"/>
  <c r="H815" i="12"/>
  <c r="J815" i="12" s="1"/>
  <c r="K815" i="12" s="1"/>
  <c r="H814" i="12"/>
  <c r="J814" i="12" s="1"/>
  <c r="K814" i="12" s="1"/>
  <c r="O814" i="12" s="1"/>
  <c r="K813" i="12"/>
  <c r="H813" i="12"/>
  <c r="J813" i="12" s="1"/>
  <c r="H812" i="12"/>
  <c r="J812" i="12" s="1"/>
  <c r="K812" i="12" s="1"/>
  <c r="H811" i="12"/>
  <c r="J811" i="12" s="1"/>
  <c r="K811" i="12" s="1"/>
  <c r="H810" i="12"/>
  <c r="J810" i="12" s="1"/>
  <c r="K810" i="12" s="1"/>
  <c r="O810" i="12" s="1"/>
  <c r="H809" i="12"/>
  <c r="J809" i="12" s="1"/>
  <c r="K809" i="12" s="1"/>
  <c r="H808" i="12"/>
  <c r="J808" i="12" s="1"/>
  <c r="K808" i="12" s="1"/>
  <c r="H807" i="12"/>
  <c r="J807" i="12" s="1"/>
  <c r="K807" i="12" s="1"/>
  <c r="I806" i="12"/>
  <c r="N806" i="12" s="1"/>
  <c r="I805" i="12"/>
  <c r="N805" i="12" s="1"/>
  <c r="H804" i="12"/>
  <c r="J804" i="12" s="1"/>
  <c r="K804" i="12" s="1"/>
  <c r="H803" i="12"/>
  <c r="J803" i="12" s="1"/>
  <c r="K803" i="12" s="1"/>
  <c r="H802" i="12"/>
  <c r="J802" i="12" s="1"/>
  <c r="K802" i="12" s="1"/>
  <c r="H801" i="12"/>
  <c r="J801" i="12" s="1"/>
  <c r="K801" i="12" s="1"/>
  <c r="H800" i="12"/>
  <c r="J800" i="12" s="1"/>
  <c r="K800" i="12" s="1"/>
  <c r="H799" i="12"/>
  <c r="J799" i="12" s="1"/>
  <c r="K799" i="12" s="1"/>
  <c r="H798" i="12"/>
  <c r="J798" i="12" s="1"/>
  <c r="K798" i="12" s="1"/>
  <c r="O798" i="12" s="1"/>
  <c r="H797" i="12"/>
  <c r="J797" i="12" s="1"/>
  <c r="K797" i="12" s="1"/>
  <c r="H796" i="12"/>
  <c r="J796" i="12" s="1"/>
  <c r="K796" i="12" s="1"/>
  <c r="H795" i="12"/>
  <c r="J795" i="12" s="1"/>
  <c r="K795" i="12" s="1"/>
  <c r="H794" i="12"/>
  <c r="J794" i="12" s="1"/>
  <c r="K794" i="12" s="1"/>
  <c r="H793" i="12"/>
  <c r="J793" i="12" s="1"/>
  <c r="K793" i="12" s="1"/>
  <c r="H792" i="12"/>
  <c r="J792" i="12" s="1"/>
  <c r="K792" i="12" s="1"/>
  <c r="H791" i="12"/>
  <c r="J791" i="12" s="1"/>
  <c r="K791" i="12" s="1"/>
  <c r="H790" i="12"/>
  <c r="J790" i="12" s="1"/>
  <c r="K790" i="12" s="1"/>
  <c r="O790" i="12" s="1"/>
  <c r="H789" i="12"/>
  <c r="J789" i="12" s="1"/>
  <c r="K789" i="12" s="1"/>
  <c r="H788" i="12"/>
  <c r="J788" i="12" s="1"/>
  <c r="K788" i="12" s="1"/>
  <c r="H787" i="12"/>
  <c r="J787" i="12" s="1"/>
  <c r="K787" i="12" s="1"/>
  <c r="H786" i="12"/>
  <c r="J786" i="12" s="1"/>
  <c r="K786" i="12" s="1"/>
  <c r="H785" i="12"/>
  <c r="J785" i="12" s="1"/>
  <c r="K785" i="12" s="1"/>
  <c r="H784" i="12"/>
  <c r="J784" i="12" s="1"/>
  <c r="K784" i="12" s="1"/>
  <c r="H783" i="12"/>
  <c r="J783" i="12" s="1"/>
  <c r="K783" i="12" s="1"/>
  <c r="H782" i="12"/>
  <c r="J782" i="12" s="1"/>
  <c r="K782" i="12" s="1"/>
  <c r="H781" i="12"/>
  <c r="J781" i="12" s="1"/>
  <c r="K781" i="12" s="1"/>
  <c r="H780" i="12"/>
  <c r="J780" i="12" s="1"/>
  <c r="K780" i="12" s="1"/>
  <c r="H779" i="12"/>
  <c r="J779" i="12" s="1"/>
  <c r="K779" i="12" s="1"/>
  <c r="H778" i="12"/>
  <c r="J778" i="12" s="1"/>
  <c r="K778" i="12" s="1"/>
  <c r="H777" i="12"/>
  <c r="J777" i="12" s="1"/>
  <c r="K777" i="12" s="1"/>
  <c r="H776" i="12"/>
  <c r="J776" i="12" s="1"/>
  <c r="K776" i="12" s="1"/>
  <c r="H775" i="12"/>
  <c r="J775" i="12" s="1"/>
  <c r="K775" i="12" s="1"/>
  <c r="H774" i="12"/>
  <c r="J774" i="12" s="1"/>
  <c r="K774" i="12" s="1"/>
  <c r="O774" i="12" s="1"/>
  <c r="H773" i="12"/>
  <c r="J773" i="12" s="1"/>
  <c r="K773" i="12" s="1"/>
  <c r="H772" i="12"/>
  <c r="J772" i="12" s="1"/>
  <c r="K772" i="12" s="1"/>
  <c r="H771" i="12"/>
  <c r="J771" i="12" s="1"/>
  <c r="K771" i="12" s="1"/>
  <c r="H770" i="12"/>
  <c r="J770" i="12" s="1"/>
  <c r="K770" i="12" s="1"/>
  <c r="H769" i="12"/>
  <c r="J769" i="12" s="1"/>
  <c r="K769" i="12" s="1"/>
  <c r="H768" i="12"/>
  <c r="J768" i="12" s="1"/>
  <c r="K768" i="12" s="1"/>
  <c r="H767" i="12"/>
  <c r="J767" i="12" s="1"/>
  <c r="K767" i="12" s="1"/>
  <c r="H766" i="12"/>
  <c r="J766" i="12" s="1"/>
  <c r="K766" i="12" s="1"/>
  <c r="O766" i="12" s="1"/>
  <c r="H765" i="12"/>
  <c r="J765" i="12" s="1"/>
  <c r="K765" i="12" s="1"/>
  <c r="H763" i="12"/>
  <c r="J763" i="12" s="1"/>
  <c r="K763" i="12" s="1"/>
  <c r="H762" i="12"/>
  <c r="J762" i="12" s="1"/>
  <c r="K762" i="12" s="1"/>
  <c r="H761" i="12"/>
  <c r="J761" i="12" s="1"/>
  <c r="K761" i="12" s="1"/>
  <c r="H760" i="12"/>
  <c r="J760" i="12" s="1"/>
  <c r="K760" i="12" s="1"/>
  <c r="H759" i="12"/>
  <c r="J759" i="12" s="1"/>
  <c r="K759" i="12" s="1"/>
  <c r="H758" i="12"/>
  <c r="J758" i="12" s="1"/>
  <c r="K758" i="12" s="1"/>
  <c r="H757" i="12"/>
  <c r="J757" i="12" s="1"/>
  <c r="K757" i="12" s="1"/>
  <c r="H756" i="12"/>
  <c r="J756" i="12" s="1"/>
  <c r="K756" i="12" s="1"/>
  <c r="H755" i="12"/>
  <c r="J755" i="12" s="1"/>
  <c r="K755" i="12" s="1"/>
  <c r="H754" i="12"/>
  <c r="J754" i="12" s="1"/>
  <c r="K754" i="12" s="1"/>
  <c r="H753" i="12"/>
  <c r="J753" i="12" s="1"/>
  <c r="K753" i="12" s="1"/>
  <c r="H752" i="12"/>
  <c r="J752" i="12" s="1"/>
  <c r="K752" i="12" s="1"/>
  <c r="H751" i="12"/>
  <c r="J751" i="12" s="1"/>
  <c r="K751" i="12" s="1"/>
  <c r="H750" i="12"/>
  <c r="J750" i="12" s="1"/>
  <c r="K750" i="12" s="1"/>
  <c r="O750" i="12" s="1"/>
  <c r="H749" i="12"/>
  <c r="J749" i="12" s="1"/>
  <c r="K749" i="12" s="1"/>
  <c r="H748" i="12"/>
  <c r="J748" i="12" s="1"/>
  <c r="K748" i="12" s="1"/>
  <c r="H747" i="12"/>
  <c r="J747" i="12" s="1"/>
  <c r="K747" i="12" s="1"/>
  <c r="H745" i="12"/>
  <c r="J745" i="12" s="1"/>
  <c r="K745" i="12" s="1"/>
  <c r="O745" i="12" s="1"/>
  <c r="H744" i="12"/>
  <c r="J744" i="12" s="1"/>
  <c r="K744" i="12" s="1"/>
  <c r="H743" i="12"/>
  <c r="J743" i="12" s="1"/>
  <c r="K743" i="12" s="1"/>
  <c r="H742" i="12"/>
  <c r="J742" i="12" s="1"/>
  <c r="K742" i="12" s="1"/>
  <c r="H741" i="12"/>
  <c r="J741" i="12" s="1"/>
  <c r="K741" i="12" s="1"/>
  <c r="H740" i="12"/>
  <c r="J740" i="12" s="1"/>
  <c r="K740" i="12" s="1"/>
  <c r="H739" i="12"/>
  <c r="J739" i="12" s="1"/>
  <c r="K739" i="12" s="1"/>
  <c r="H738" i="12"/>
  <c r="J738" i="12" s="1"/>
  <c r="K738" i="12" s="1"/>
  <c r="H737" i="12"/>
  <c r="J737" i="12" s="1"/>
  <c r="K737" i="12" s="1"/>
  <c r="H736" i="12"/>
  <c r="J736" i="12" s="1"/>
  <c r="K736" i="12" s="1"/>
  <c r="H734" i="12"/>
  <c r="J734" i="12" s="1"/>
  <c r="K734" i="12" s="1"/>
  <c r="H733" i="12"/>
  <c r="J733" i="12" s="1"/>
  <c r="K733" i="12" s="1"/>
  <c r="O733" i="12" s="1"/>
  <c r="H732" i="12"/>
  <c r="J732" i="12" s="1"/>
  <c r="K732" i="12" s="1"/>
  <c r="H731" i="12"/>
  <c r="J731" i="12" s="1"/>
  <c r="K731" i="12" s="1"/>
  <c r="H730" i="12"/>
  <c r="J730" i="12" s="1"/>
  <c r="K730" i="12" s="1"/>
  <c r="O730" i="12" s="1"/>
  <c r="H729" i="12"/>
  <c r="J729" i="12" s="1"/>
  <c r="K729" i="12" s="1"/>
  <c r="H728" i="12"/>
  <c r="J728" i="12" s="1"/>
  <c r="K728" i="12" s="1"/>
  <c r="O728" i="12" s="1"/>
  <c r="H727" i="12"/>
  <c r="J727" i="12" s="1"/>
  <c r="K727" i="12" s="1"/>
  <c r="H726" i="12"/>
  <c r="J726" i="12" s="1"/>
  <c r="K726" i="12" s="1"/>
  <c r="H725" i="12"/>
  <c r="J725" i="12" s="1"/>
  <c r="K725" i="12" s="1"/>
  <c r="H723" i="12"/>
  <c r="J723" i="12" s="1"/>
  <c r="K723" i="12" s="1"/>
  <c r="H722" i="12"/>
  <c r="J722" i="12" s="1"/>
  <c r="K722" i="12" s="1"/>
  <c r="H721" i="12"/>
  <c r="J721" i="12" s="1"/>
  <c r="K721" i="12" s="1"/>
  <c r="H720" i="12"/>
  <c r="J720" i="12" s="1"/>
  <c r="K720" i="12" s="1"/>
  <c r="H719" i="12"/>
  <c r="J719" i="12" s="1"/>
  <c r="K719" i="12" s="1"/>
  <c r="H718" i="12"/>
  <c r="J718" i="12" s="1"/>
  <c r="K718" i="12" s="1"/>
  <c r="J717" i="12"/>
  <c r="K717" i="12" s="1"/>
  <c r="H717" i="12"/>
  <c r="H716" i="12"/>
  <c r="J716" i="12" s="1"/>
  <c r="K716" i="12" s="1"/>
  <c r="H715" i="12"/>
  <c r="J715" i="12" s="1"/>
  <c r="K715" i="12" s="1"/>
  <c r="H714" i="12"/>
  <c r="J714" i="12" s="1"/>
  <c r="K714" i="12" s="1"/>
  <c r="H713" i="12"/>
  <c r="J713" i="12" s="1"/>
  <c r="K713" i="12" s="1"/>
  <c r="H712" i="12"/>
  <c r="J712" i="12" s="1"/>
  <c r="K712" i="12" s="1"/>
  <c r="O712" i="12" s="1"/>
  <c r="H711" i="12"/>
  <c r="J711" i="12" s="1"/>
  <c r="K711" i="12" s="1"/>
  <c r="H710" i="12"/>
  <c r="J710" i="12" s="1"/>
  <c r="K710" i="12" s="1"/>
  <c r="H709" i="12"/>
  <c r="J709" i="12" s="1"/>
  <c r="K709" i="12" s="1"/>
  <c r="O709" i="12" s="1"/>
  <c r="H708" i="12"/>
  <c r="J708" i="12" s="1"/>
  <c r="K708" i="12" s="1"/>
  <c r="H707" i="12"/>
  <c r="J707" i="12" s="1"/>
  <c r="K707" i="12" s="1"/>
  <c r="H706" i="12"/>
  <c r="J706" i="12" s="1"/>
  <c r="K706" i="12" s="1"/>
  <c r="H705" i="12"/>
  <c r="J705" i="12" s="1"/>
  <c r="K705" i="12" s="1"/>
  <c r="O705" i="12" s="1"/>
  <c r="H704" i="12"/>
  <c r="J704" i="12" s="1"/>
  <c r="K704" i="12" s="1"/>
  <c r="H703" i="12"/>
  <c r="J703" i="12" s="1"/>
  <c r="K703" i="12" s="1"/>
  <c r="H702" i="12"/>
  <c r="J702" i="12" s="1"/>
  <c r="K702" i="12" s="1"/>
  <c r="O702" i="12" s="1"/>
  <c r="H701" i="12"/>
  <c r="J701" i="12" s="1"/>
  <c r="K701" i="12" s="1"/>
  <c r="H700" i="12"/>
  <c r="J700" i="12" s="1"/>
  <c r="K700" i="12" s="1"/>
  <c r="H699" i="12"/>
  <c r="J699" i="12" s="1"/>
  <c r="K699" i="12" s="1"/>
  <c r="H698" i="12"/>
  <c r="J698" i="12" s="1"/>
  <c r="K698" i="12" s="1"/>
  <c r="H697" i="12"/>
  <c r="J697" i="12" s="1"/>
  <c r="K697" i="12" s="1"/>
  <c r="H696" i="12"/>
  <c r="J696" i="12" s="1"/>
  <c r="K696" i="12" s="1"/>
  <c r="H695" i="12"/>
  <c r="J695" i="12" s="1"/>
  <c r="K695" i="12" s="1"/>
  <c r="H694" i="12"/>
  <c r="J694" i="12" s="1"/>
  <c r="K694" i="12" s="1"/>
  <c r="H693" i="12"/>
  <c r="J693" i="12" s="1"/>
  <c r="K693" i="12" s="1"/>
  <c r="H692" i="12"/>
  <c r="J692" i="12" s="1"/>
  <c r="K692" i="12" s="1"/>
  <c r="H691" i="12"/>
  <c r="J691" i="12" s="1"/>
  <c r="K691" i="12" s="1"/>
  <c r="H690" i="12"/>
  <c r="J690" i="12" s="1"/>
  <c r="K690" i="12" s="1"/>
  <c r="H689" i="12"/>
  <c r="J689" i="12" s="1"/>
  <c r="K689" i="12" s="1"/>
  <c r="H688" i="12"/>
  <c r="J688" i="12" s="1"/>
  <c r="K688" i="12" s="1"/>
  <c r="H687" i="12"/>
  <c r="J687" i="12" s="1"/>
  <c r="K687" i="12" s="1"/>
  <c r="H686" i="12"/>
  <c r="J686" i="12" s="1"/>
  <c r="K686" i="12" s="1"/>
  <c r="H685" i="12"/>
  <c r="J685" i="12" s="1"/>
  <c r="K685" i="12" s="1"/>
  <c r="J684" i="12"/>
  <c r="K684" i="12" s="1"/>
  <c r="H683" i="12"/>
  <c r="J683" i="12" s="1"/>
  <c r="K683" i="12" s="1"/>
  <c r="H682" i="12"/>
  <c r="J682" i="12" s="1"/>
  <c r="K682" i="12" s="1"/>
  <c r="H681" i="12"/>
  <c r="J681" i="12" s="1"/>
  <c r="K681" i="12" s="1"/>
  <c r="H680" i="12"/>
  <c r="J680" i="12" s="1"/>
  <c r="K680" i="12" s="1"/>
  <c r="H679" i="12"/>
  <c r="J679" i="12" s="1"/>
  <c r="K679" i="12" s="1"/>
  <c r="H678" i="12"/>
  <c r="J678" i="12" s="1"/>
  <c r="K678" i="12" s="1"/>
  <c r="H677" i="12"/>
  <c r="J677" i="12" s="1"/>
  <c r="K677" i="12" s="1"/>
  <c r="H676" i="12"/>
  <c r="J676" i="12" s="1"/>
  <c r="K676" i="12" s="1"/>
  <c r="H675" i="12"/>
  <c r="J675" i="12" s="1"/>
  <c r="K675" i="12" s="1"/>
  <c r="H674" i="12"/>
  <c r="J674" i="12" s="1"/>
  <c r="K674" i="12" s="1"/>
  <c r="H673" i="12"/>
  <c r="J673" i="12" s="1"/>
  <c r="K673" i="12" s="1"/>
  <c r="O673" i="12" s="1"/>
  <c r="H672" i="12"/>
  <c r="J672" i="12" s="1"/>
  <c r="K672" i="12" s="1"/>
  <c r="H671" i="12"/>
  <c r="J671" i="12" s="1"/>
  <c r="K671" i="12" s="1"/>
  <c r="H670" i="12"/>
  <c r="J670" i="12" s="1"/>
  <c r="K670" i="12" s="1"/>
  <c r="H669" i="12"/>
  <c r="J669" i="12" s="1"/>
  <c r="K669" i="12" s="1"/>
  <c r="O669" i="12" s="1"/>
  <c r="H668" i="12"/>
  <c r="J668" i="12" s="1"/>
  <c r="K668" i="12" s="1"/>
  <c r="J667" i="12"/>
  <c r="K667" i="12" s="1"/>
  <c r="H667" i="12"/>
  <c r="H666" i="12"/>
  <c r="J666" i="12" s="1"/>
  <c r="K666" i="12" s="1"/>
  <c r="H665" i="12"/>
  <c r="J665" i="12" s="1"/>
  <c r="K665" i="12" s="1"/>
  <c r="H664" i="12"/>
  <c r="J664" i="12" s="1"/>
  <c r="K664" i="12" s="1"/>
  <c r="H663" i="12"/>
  <c r="J663" i="12" s="1"/>
  <c r="K663" i="12" s="1"/>
  <c r="H662" i="12"/>
  <c r="J662" i="12" s="1"/>
  <c r="K662" i="12" s="1"/>
  <c r="H661" i="12"/>
  <c r="J661" i="12" s="1"/>
  <c r="K661" i="12" s="1"/>
  <c r="H660" i="12"/>
  <c r="J660" i="12" s="1"/>
  <c r="K660" i="12" s="1"/>
  <c r="H659" i="12"/>
  <c r="J659" i="12" s="1"/>
  <c r="K659" i="12" s="1"/>
  <c r="H658" i="12"/>
  <c r="J658" i="12" s="1"/>
  <c r="K658" i="12" s="1"/>
  <c r="O658" i="12" s="1"/>
  <c r="H657" i="12"/>
  <c r="J657" i="12" s="1"/>
  <c r="K657" i="12" s="1"/>
  <c r="H656" i="12"/>
  <c r="J656" i="12" s="1"/>
  <c r="K656" i="12" s="1"/>
  <c r="I654" i="12"/>
  <c r="N654" i="12" s="1"/>
  <c r="H653" i="12"/>
  <c r="J653" i="12" s="1"/>
  <c r="K653" i="12" s="1"/>
  <c r="H652" i="12"/>
  <c r="J652" i="12" s="1"/>
  <c r="K652" i="12" s="1"/>
  <c r="H651" i="12"/>
  <c r="J651" i="12" s="1"/>
  <c r="K651" i="12" s="1"/>
  <c r="H650" i="12"/>
  <c r="J650" i="12" s="1"/>
  <c r="K650" i="12" s="1"/>
  <c r="H649" i="12"/>
  <c r="J649" i="12" s="1"/>
  <c r="K649" i="12" s="1"/>
  <c r="H647" i="12"/>
  <c r="J647" i="12" s="1"/>
  <c r="K647" i="12" s="1"/>
  <c r="H646" i="12"/>
  <c r="J646" i="12" s="1"/>
  <c r="K646" i="12" s="1"/>
  <c r="O646" i="12" s="1"/>
  <c r="H644" i="12"/>
  <c r="J644" i="12" s="1"/>
  <c r="K644" i="12" s="1"/>
  <c r="H643" i="12"/>
  <c r="J643" i="12" s="1"/>
  <c r="K643" i="12" s="1"/>
  <c r="O643" i="12" s="1"/>
  <c r="H642" i="12"/>
  <c r="J642" i="12" s="1"/>
  <c r="K642" i="12" s="1"/>
  <c r="H641" i="12"/>
  <c r="J641" i="12" s="1"/>
  <c r="K641" i="12" s="1"/>
  <c r="H640" i="12"/>
  <c r="J640" i="12" s="1"/>
  <c r="K640" i="12" s="1"/>
  <c r="H639" i="12"/>
  <c r="J639" i="12" s="1"/>
  <c r="K639" i="12" s="1"/>
  <c r="H638" i="12"/>
  <c r="J638" i="12" s="1"/>
  <c r="K638" i="12" s="1"/>
  <c r="H637" i="12"/>
  <c r="J637" i="12" s="1"/>
  <c r="K637" i="12" s="1"/>
  <c r="O637" i="12" s="1"/>
  <c r="H636" i="12"/>
  <c r="J636" i="12" s="1"/>
  <c r="K636" i="12" s="1"/>
  <c r="H634" i="12"/>
  <c r="J634" i="12" s="1"/>
  <c r="K634" i="12" s="1"/>
  <c r="H633" i="12"/>
  <c r="J633" i="12" s="1"/>
  <c r="K633" i="12" s="1"/>
  <c r="O633" i="12" s="1"/>
  <c r="H631" i="12"/>
  <c r="J631" i="12" s="1"/>
  <c r="K631" i="12" s="1"/>
  <c r="H630" i="12"/>
  <c r="J630" i="12" s="1"/>
  <c r="K630" i="12" s="1"/>
  <c r="O630" i="12" s="1"/>
  <c r="H629" i="12"/>
  <c r="J629" i="12" s="1"/>
  <c r="K629" i="12" s="1"/>
  <c r="H628" i="12"/>
  <c r="J628" i="12" s="1"/>
  <c r="K628" i="12" s="1"/>
  <c r="H626" i="12"/>
  <c r="J626" i="12" s="1"/>
  <c r="K626" i="12" s="1"/>
  <c r="H625" i="12"/>
  <c r="J625" i="12" s="1"/>
  <c r="K625" i="12" s="1"/>
  <c r="H624" i="12"/>
  <c r="J624" i="12" s="1"/>
  <c r="K624" i="12" s="1"/>
  <c r="H623" i="12"/>
  <c r="J623" i="12" s="1"/>
  <c r="K623" i="12" s="1"/>
  <c r="H622" i="12"/>
  <c r="J622" i="12" s="1"/>
  <c r="K622" i="12" s="1"/>
  <c r="H621" i="12"/>
  <c r="J621" i="12" s="1"/>
  <c r="K621" i="12" s="1"/>
  <c r="H620" i="12"/>
  <c r="J620" i="12" s="1"/>
  <c r="K620" i="12" s="1"/>
  <c r="H619" i="12"/>
  <c r="J619" i="12" s="1"/>
  <c r="K619" i="12" s="1"/>
  <c r="H617" i="12"/>
  <c r="J617" i="12" s="1"/>
  <c r="K617" i="12" s="1"/>
  <c r="H616" i="12"/>
  <c r="J616" i="12" s="1"/>
  <c r="K616" i="12" s="1"/>
  <c r="H615" i="12"/>
  <c r="J615" i="12" s="1"/>
  <c r="K615" i="12" s="1"/>
  <c r="H614" i="12"/>
  <c r="J614" i="12" s="1"/>
  <c r="K614" i="12" s="1"/>
  <c r="H613" i="12"/>
  <c r="J613" i="12" s="1"/>
  <c r="K613" i="12" s="1"/>
  <c r="H612" i="12"/>
  <c r="J612" i="12" s="1"/>
  <c r="K612" i="12" s="1"/>
  <c r="H611" i="12"/>
  <c r="J611" i="12" s="1"/>
  <c r="K611" i="12" s="1"/>
  <c r="H610" i="12"/>
  <c r="J610" i="12" s="1"/>
  <c r="K610" i="12" s="1"/>
  <c r="O610" i="12" s="1"/>
  <c r="H609" i="12"/>
  <c r="J609" i="12" s="1"/>
  <c r="K609" i="12" s="1"/>
  <c r="H608" i="12"/>
  <c r="J608" i="12" s="1"/>
  <c r="K608" i="12" s="1"/>
  <c r="H607" i="12"/>
  <c r="J607" i="12" s="1"/>
  <c r="K607" i="12" s="1"/>
  <c r="H606" i="12"/>
  <c r="J606" i="12" s="1"/>
  <c r="K606" i="12" s="1"/>
  <c r="H605" i="12"/>
  <c r="J605" i="12" s="1"/>
  <c r="K605" i="12" s="1"/>
  <c r="H603" i="12"/>
  <c r="J603" i="12" s="1"/>
  <c r="K603" i="12" s="1"/>
  <c r="H602" i="12"/>
  <c r="J602" i="12" s="1"/>
  <c r="K602" i="12" s="1"/>
  <c r="O602" i="12" s="1"/>
  <c r="H601" i="12"/>
  <c r="J601" i="12" s="1"/>
  <c r="K601" i="12" s="1"/>
  <c r="H600" i="12"/>
  <c r="J600" i="12" s="1"/>
  <c r="K600" i="12" s="1"/>
  <c r="H599" i="12"/>
  <c r="J599" i="12" s="1"/>
  <c r="K599" i="12" s="1"/>
  <c r="H598" i="12"/>
  <c r="J598" i="12" s="1"/>
  <c r="K598" i="12" s="1"/>
  <c r="H597" i="12"/>
  <c r="J597" i="12" s="1"/>
  <c r="K597" i="12" s="1"/>
  <c r="H596" i="12"/>
  <c r="J596" i="12" s="1"/>
  <c r="K596" i="12" s="1"/>
  <c r="J595" i="12"/>
  <c r="K595" i="12" s="1"/>
  <c r="H595" i="12"/>
  <c r="J594" i="12"/>
  <c r="K594" i="12" s="1"/>
  <c r="O594" i="12" s="1"/>
  <c r="H594" i="12"/>
  <c r="H593" i="12"/>
  <c r="J593" i="12" s="1"/>
  <c r="K593" i="12" s="1"/>
  <c r="H592" i="12"/>
  <c r="J592" i="12" s="1"/>
  <c r="K592" i="12" s="1"/>
  <c r="H591" i="12"/>
  <c r="J591" i="12" s="1"/>
  <c r="K591" i="12" s="1"/>
  <c r="H588" i="12"/>
  <c r="J588" i="12" s="1"/>
  <c r="K588" i="12" s="1"/>
  <c r="O588" i="12" s="1"/>
  <c r="H587" i="12"/>
  <c r="J587" i="12" s="1"/>
  <c r="K587" i="12" s="1"/>
  <c r="H586" i="12"/>
  <c r="J586" i="12" s="1"/>
  <c r="K586" i="12" s="1"/>
  <c r="O586" i="12" s="1"/>
  <c r="H585" i="12"/>
  <c r="J585" i="12" s="1"/>
  <c r="K585" i="12" s="1"/>
  <c r="H583" i="12"/>
  <c r="H582" i="12"/>
  <c r="J582" i="12" s="1"/>
  <c r="K582" i="12" s="1"/>
  <c r="H581" i="12"/>
  <c r="J581" i="12" s="1"/>
  <c r="K581" i="12" s="1"/>
  <c r="H580" i="12"/>
  <c r="J580" i="12" s="1"/>
  <c r="K580" i="12" s="1"/>
  <c r="H579" i="12"/>
  <c r="J579" i="12" s="1"/>
  <c r="K579" i="12" s="1"/>
  <c r="H577" i="12"/>
  <c r="J577" i="12" s="1"/>
  <c r="K577" i="12" s="1"/>
  <c r="H576" i="12"/>
  <c r="J576" i="12" s="1"/>
  <c r="K576" i="12" s="1"/>
  <c r="J575" i="12"/>
  <c r="K575" i="12" s="1"/>
  <c r="H575" i="12"/>
  <c r="H574" i="12"/>
  <c r="J574" i="12" s="1"/>
  <c r="K574" i="12" s="1"/>
  <c r="H573" i="12"/>
  <c r="J573" i="12" s="1"/>
  <c r="K573" i="12" s="1"/>
  <c r="H571" i="12"/>
  <c r="J571" i="12" s="1"/>
  <c r="K571" i="12" s="1"/>
  <c r="O571" i="12" s="1"/>
  <c r="H570" i="12"/>
  <c r="J570" i="12" s="1"/>
  <c r="K570" i="12" s="1"/>
  <c r="H569" i="12"/>
  <c r="J569" i="12" s="1"/>
  <c r="K569" i="12" s="1"/>
  <c r="H568" i="12"/>
  <c r="J568" i="12" s="1"/>
  <c r="K568" i="12" s="1"/>
  <c r="H567" i="12"/>
  <c r="J567" i="12" s="1"/>
  <c r="K567" i="12" s="1"/>
  <c r="H566" i="12"/>
  <c r="J566" i="12" s="1"/>
  <c r="K566" i="12" s="1"/>
  <c r="H565" i="12"/>
  <c r="J565" i="12" s="1"/>
  <c r="K565" i="12" s="1"/>
  <c r="H564" i="12"/>
  <c r="J564" i="12" s="1"/>
  <c r="K564" i="12" s="1"/>
  <c r="H563" i="12"/>
  <c r="J563" i="12" s="1"/>
  <c r="K563" i="12" s="1"/>
  <c r="H562" i="12"/>
  <c r="J562" i="12" s="1"/>
  <c r="K562" i="12" s="1"/>
  <c r="H561" i="12"/>
  <c r="J561" i="12" s="1"/>
  <c r="K561" i="12" s="1"/>
  <c r="O561" i="12" s="1"/>
  <c r="H560" i="12"/>
  <c r="J560" i="12" s="1"/>
  <c r="K560" i="12" s="1"/>
  <c r="O560" i="12" s="1"/>
  <c r="H559" i="12"/>
  <c r="J559" i="12" s="1"/>
  <c r="K559" i="12" s="1"/>
  <c r="H558" i="12"/>
  <c r="J558" i="12" s="1"/>
  <c r="K558" i="12" s="1"/>
  <c r="H556" i="12"/>
  <c r="J556" i="12" s="1"/>
  <c r="K556" i="12" s="1"/>
  <c r="H555" i="12"/>
  <c r="J555" i="12" s="1"/>
  <c r="K555" i="12" s="1"/>
  <c r="H554" i="12"/>
  <c r="J554" i="12" s="1"/>
  <c r="K554" i="12" s="1"/>
  <c r="H553" i="12"/>
  <c r="J553" i="12" s="1"/>
  <c r="K553" i="12" s="1"/>
  <c r="H552" i="12"/>
  <c r="J552" i="12" s="1"/>
  <c r="K552" i="12" s="1"/>
  <c r="H551" i="12"/>
  <c r="J551" i="12" s="1"/>
  <c r="K551" i="12" s="1"/>
  <c r="H550" i="12"/>
  <c r="J550" i="12" s="1"/>
  <c r="K550" i="12" s="1"/>
  <c r="H549" i="12"/>
  <c r="J549" i="12" s="1"/>
  <c r="K549" i="12" s="1"/>
  <c r="H547" i="12"/>
  <c r="J547" i="12" s="1"/>
  <c r="K547" i="12" s="1"/>
  <c r="H546" i="12"/>
  <c r="J546" i="12" s="1"/>
  <c r="K546" i="12" s="1"/>
  <c r="H545" i="12"/>
  <c r="J545" i="12" s="1"/>
  <c r="K545" i="12" s="1"/>
  <c r="H543" i="12"/>
  <c r="J543" i="12" s="1"/>
  <c r="K543" i="12" s="1"/>
  <c r="H542" i="12"/>
  <c r="J542" i="12" s="1"/>
  <c r="K542" i="12" s="1"/>
  <c r="H541" i="12"/>
  <c r="J541" i="12" s="1"/>
  <c r="K541" i="12" s="1"/>
  <c r="H540" i="12"/>
  <c r="J540" i="12" s="1"/>
  <c r="K540" i="12" s="1"/>
  <c r="H539" i="12"/>
  <c r="J539" i="12" s="1"/>
  <c r="K539" i="12" s="1"/>
  <c r="H538" i="12"/>
  <c r="J538" i="12" s="1"/>
  <c r="K538" i="12" s="1"/>
  <c r="H537" i="12"/>
  <c r="J537" i="12" s="1"/>
  <c r="K537" i="12" s="1"/>
  <c r="H536" i="12"/>
  <c r="J536" i="12" s="1"/>
  <c r="K536" i="12" s="1"/>
  <c r="H535" i="12"/>
  <c r="J535" i="12" s="1"/>
  <c r="K535" i="12" s="1"/>
  <c r="H534" i="12"/>
  <c r="J534" i="12" s="1"/>
  <c r="K534" i="12" s="1"/>
  <c r="H533" i="12"/>
  <c r="J533" i="12" s="1"/>
  <c r="K533" i="12" s="1"/>
  <c r="H532" i="12"/>
  <c r="J532" i="12" s="1"/>
  <c r="K532" i="12" s="1"/>
  <c r="H530" i="12"/>
  <c r="J530" i="12" s="1"/>
  <c r="K530" i="12" s="1"/>
  <c r="H529" i="12"/>
  <c r="J529" i="12" s="1"/>
  <c r="K529" i="12" s="1"/>
  <c r="H528" i="12"/>
  <c r="J528" i="12" s="1"/>
  <c r="K528" i="12" s="1"/>
  <c r="H527" i="12"/>
  <c r="J527" i="12" s="1"/>
  <c r="K527" i="12" s="1"/>
  <c r="H526" i="12"/>
  <c r="J526" i="12" s="1"/>
  <c r="K526" i="12" s="1"/>
  <c r="H525" i="12"/>
  <c r="J525" i="12" s="1"/>
  <c r="K525" i="12" s="1"/>
  <c r="H524" i="12"/>
  <c r="J524" i="12" s="1"/>
  <c r="K524" i="12" s="1"/>
  <c r="H523" i="12"/>
  <c r="J523" i="12" s="1"/>
  <c r="K523" i="12" s="1"/>
  <c r="H522" i="12"/>
  <c r="J522" i="12" s="1"/>
  <c r="K522" i="12" s="1"/>
  <c r="H521" i="12"/>
  <c r="J521" i="12" s="1"/>
  <c r="K521" i="12" s="1"/>
  <c r="H520" i="12"/>
  <c r="J520" i="12" s="1"/>
  <c r="K520" i="12" s="1"/>
  <c r="H518" i="12"/>
  <c r="J518" i="12" s="1"/>
  <c r="K518" i="12" s="1"/>
  <c r="H517" i="12"/>
  <c r="J517" i="12" s="1"/>
  <c r="K517" i="12" s="1"/>
  <c r="H516" i="12"/>
  <c r="J516" i="12" s="1"/>
  <c r="K516" i="12" s="1"/>
  <c r="H515" i="12"/>
  <c r="J515" i="12" s="1"/>
  <c r="K515" i="12" s="1"/>
  <c r="H514" i="12"/>
  <c r="J514" i="12" s="1"/>
  <c r="K514" i="12" s="1"/>
  <c r="H513" i="12"/>
  <c r="J513" i="12" s="1"/>
  <c r="K513" i="12" s="1"/>
  <c r="H512" i="12"/>
  <c r="J512" i="12" s="1"/>
  <c r="K512" i="12" s="1"/>
  <c r="H511" i="12"/>
  <c r="J511" i="12" s="1"/>
  <c r="K511" i="12" s="1"/>
  <c r="H509" i="12"/>
  <c r="J509" i="12" s="1"/>
  <c r="K509" i="12" s="1"/>
  <c r="H507" i="12"/>
  <c r="J507" i="12" s="1"/>
  <c r="K507" i="12" s="1"/>
  <c r="H506" i="12"/>
  <c r="J506" i="12" s="1"/>
  <c r="K506" i="12" s="1"/>
  <c r="H505" i="12"/>
  <c r="J505" i="12" s="1"/>
  <c r="K505" i="12" s="1"/>
  <c r="H504" i="12"/>
  <c r="J504" i="12" s="1"/>
  <c r="K504" i="12" s="1"/>
  <c r="H503" i="12"/>
  <c r="J503" i="12" s="1"/>
  <c r="K503" i="12" s="1"/>
  <c r="H502" i="12"/>
  <c r="J502" i="12" s="1"/>
  <c r="K502" i="12" s="1"/>
  <c r="H501" i="12"/>
  <c r="J501" i="12" s="1"/>
  <c r="K501" i="12" s="1"/>
  <c r="H500" i="12"/>
  <c r="J500" i="12" s="1"/>
  <c r="K500" i="12" s="1"/>
  <c r="H499" i="12"/>
  <c r="J499" i="12" s="1"/>
  <c r="K499" i="12" s="1"/>
  <c r="H498" i="12"/>
  <c r="J498" i="12" s="1"/>
  <c r="K498" i="12" s="1"/>
  <c r="H497" i="12"/>
  <c r="J497" i="12" s="1"/>
  <c r="K497" i="12" s="1"/>
  <c r="H495" i="12"/>
  <c r="J495" i="12" s="1"/>
  <c r="K495" i="12" s="1"/>
  <c r="H494" i="12"/>
  <c r="J494" i="12" s="1"/>
  <c r="K494" i="12" s="1"/>
  <c r="H493" i="12"/>
  <c r="J493" i="12" s="1"/>
  <c r="K493" i="12" s="1"/>
  <c r="H492" i="12"/>
  <c r="J492" i="12" s="1"/>
  <c r="K492" i="12" s="1"/>
  <c r="H491" i="12"/>
  <c r="J491" i="12" s="1"/>
  <c r="K491" i="12" s="1"/>
  <c r="H490" i="12"/>
  <c r="J490" i="12" s="1"/>
  <c r="K490" i="12" s="1"/>
  <c r="H489" i="12"/>
  <c r="J489" i="12" s="1"/>
  <c r="K489" i="12" s="1"/>
  <c r="H488" i="12"/>
  <c r="J488" i="12" s="1"/>
  <c r="K488" i="12" s="1"/>
  <c r="H487" i="12"/>
  <c r="J487" i="12" s="1"/>
  <c r="K487" i="12" s="1"/>
  <c r="H486" i="12"/>
  <c r="J486" i="12" s="1"/>
  <c r="K486" i="12" s="1"/>
  <c r="H485" i="12"/>
  <c r="J485" i="12" s="1"/>
  <c r="K485" i="12" s="1"/>
  <c r="H484" i="12"/>
  <c r="J484" i="12" s="1"/>
  <c r="K484" i="12" s="1"/>
  <c r="H483" i="12"/>
  <c r="J483" i="12" s="1"/>
  <c r="K483" i="12" s="1"/>
  <c r="H482" i="12"/>
  <c r="J482" i="12" s="1"/>
  <c r="K482" i="12" s="1"/>
  <c r="O482" i="12" s="1"/>
  <c r="H481" i="12"/>
  <c r="J481" i="12" s="1"/>
  <c r="K481" i="12" s="1"/>
  <c r="H480" i="12"/>
  <c r="J480" i="12" s="1"/>
  <c r="K480" i="12" s="1"/>
  <c r="H479" i="12"/>
  <c r="J479" i="12" s="1"/>
  <c r="K479" i="12" s="1"/>
  <c r="H477" i="12"/>
  <c r="J477" i="12" s="1"/>
  <c r="K477" i="12" s="1"/>
  <c r="H476" i="12"/>
  <c r="J476" i="12" s="1"/>
  <c r="K476" i="12" s="1"/>
  <c r="H475" i="12"/>
  <c r="J475" i="12" s="1"/>
  <c r="K475" i="12" s="1"/>
  <c r="H474" i="12"/>
  <c r="J474" i="12" s="1"/>
  <c r="K474" i="12" s="1"/>
  <c r="H473" i="12"/>
  <c r="J473" i="12" s="1"/>
  <c r="K473" i="12" s="1"/>
  <c r="H472" i="12"/>
  <c r="J472" i="12" s="1"/>
  <c r="K472" i="12" s="1"/>
  <c r="H471" i="12"/>
  <c r="J471" i="12" s="1"/>
  <c r="K471" i="12" s="1"/>
  <c r="H470" i="12"/>
  <c r="J470" i="12" s="1"/>
  <c r="K470" i="12" s="1"/>
  <c r="H469" i="12"/>
  <c r="J469" i="12" s="1"/>
  <c r="K469" i="12" s="1"/>
  <c r="H468" i="12"/>
  <c r="J468" i="12" s="1"/>
  <c r="K468" i="12" s="1"/>
  <c r="H467" i="12"/>
  <c r="J467" i="12" s="1"/>
  <c r="K467" i="12" s="1"/>
  <c r="H466" i="12"/>
  <c r="J466" i="12" s="1"/>
  <c r="K466" i="12" s="1"/>
  <c r="H465" i="12"/>
  <c r="J465" i="12" s="1"/>
  <c r="K465" i="12" s="1"/>
  <c r="H464" i="12"/>
  <c r="J464" i="12" s="1"/>
  <c r="K464" i="12" s="1"/>
  <c r="H463" i="12"/>
  <c r="J463" i="12" s="1"/>
  <c r="K463" i="12" s="1"/>
  <c r="H462" i="12"/>
  <c r="J462" i="12" s="1"/>
  <c r="K462" i="12" s="1"/>
  <c r="H461" i="12"/>
  <c r="J461" i="12" s="1"/>
  <c r="K461" i="12" s="1"/>
  <c r="H459" i="12"/>
  <c r="J459" i="12" s="1"/>
  <c r="K459" i="12" s="1"/>
  <c r="H458" i="12"/>
  <c r="J458" i="12" s="1"/>
  <c r="K458" i="12" s="1"/>
  <c r="H457" i="12"/>
  <c r="J457" i="12" s="1"/>
  <c r="K457" i="12" s="1"/>
  <c r="H456" i="12"/>
  <c r="J456" i="12" s="1"/>
  <c r="K456" i="12" s="1"/>
  <c r="H455" i="12"/>
  <c r="J455" i="12" s="1"/>
  <c r="K455" i="12" s="1"/>
  <c r="J454" i="12"/>
  <c r="K454" i="12" s="1"/>
  <c r="H454" i="12"/>
  <c r="H453" i="12"/>
  <c r="J453" i="12" s="1"/>
  <c r="K453" i="12" s="1"/>
  <c r="H452" i="12"/>
  <c r="J452" i="12" s="1"/>
  <c r="K452" i="12" s="1"/>
  <c r="H451" i="12"/>
  <c r="J451" i="12" s="1"/>
  <c r="K451" i="12" s="1"/>
  <c r="H450" i="12"/>
  <c r="J450" i="12" s="1"/>
  <c r="K450" i="12" s="1"/>
  <c r="H449" i="12"/>
  <c r="J449" i="12" s="1"/>
  <c r="K449" i="12" s="1"/>
  <c r="H448" i="12"/>
  <c r="J448" i="12" s="1"/>
  <c r="K448" i="12" s="1"/>
  <c r="H447" i="12"/>
  <c r="J447" i="12" s="1"/>
  <c r="K447" i="12" s="1"/>
  <c r="H446" i="12"/>
  <c r="J446" i="12" s="1"/>
  <c r="K446" i="12" s="1"/>
  <c r="H445" i="12"/>
  <c r="J445" i="12" s="1"/>
  <c r="K445" i="12" s="1"/>
  <c r="H443" i="12"/>
  <c r="J443" i="12" s="1"/>
  <c r="K443" i="12" s="1"/>
  <c r="O443" i="12" s="1"/>
  <c r="H442" i="12"/>
  <c r="J442" i="12" s="1"/>
  <c r="K442" i="12" s="1"/>
  <c r="H441" i="12"/>
  <c r="J441" i="12" s="1"/>
  <c r="K441" i="12" s="1"/>
  <c r="H440" i="12"/>
  <c r="J440" i="12" s="1"/>
  <c r="K440" i="12" s="1"/>
  <c r="H439" i="12"/>
  <c r="J439" i="12" s="1"/>
  <c r="K439" i="12" s="1"/>
  <c r="H438" i="12"/>
  <c r="J438" i="12" s="1"/>
  <c r="K438" i="12" s="1"/>
  <c r="H437" i="12"/>
  <c r="J437" i="12" s="1"/>
  <c r="K437" i="12" s="1"/>
  <c r="H436" i="12"/>
  <c r="J436" i="12" s="1"/>
  <c r="K436" i="12" s="1"/>
  <c r="H435" i="12"/>
  <c r="J435" i="12" s="1"/>
  <c r="K435" i="12" s="1"/>
  <c r="H434" i="12"/>
  <c r="J434" i="12" s="1"/>
  <c r="K434" i="12" s="1"/>
  <c r="H433" i="12"/>
  <c r="J433" i="12" s="1"/>
  <c r="K433" i="12" s="1"/>
  <c r="H432" i="12"/>
  <c r="J432" i="12" s="1"/>
  <c r="K432" i="12" s="1"/>
  <c r="H431" i="12"/>
  <c r="J431" i="12" s="1"/>
  <c r="K431" i="12" s="1"/>
  <c r="H430" i="12"/>
  <c r="J430" i="12" s="1"/>
  <c r="K430" i="12" s="1"/>
  <c r="H428" i="12"/>
  <c r="J428" i="12" s="1"/>
  <c r="K428" i="12" s="1"/>
  <c r="H427" i="12"/>
  <c r="J427" i="12" s="1"/>
  <c r="K427" i="12" s="1"/>
  <c r="H426" i="12"/>
  <c r="J426" i="12" s="1"/>
  <c r="K426" i="12" s="1"/>
  <c r="H425" i="12"/>
  <c r="J425" i="12" s="1"/>
  <c r="K425" i="12" s="1"/>
  <c r="H424" i="12"/>
  <c r="J424" i="12" s="1"/>
  <c r="K424" i="12" s="1"/>
  <c r="H423" i="12"/>
  <c r="J423" i="12" s="1"/>
  <c r="K423" i="12" s="1"/>
  <c r="H422" i="12"/>
  <c r="J422" i="12" s="1"/>
  <c r="K422" i="12" s="1"/>
  <c r="H421" i="12"/>
  <c r="J421" i="12" s="1"/>
  <c r="K421" i="12" s="1"/>
  <c r="H420" i="12"/>
  <c r="J420" i="12" s="1"/>
  <c r="K420" i="12" s="1"/>
  <c r="H419" i="12"/>
  <c r="J419" i="12" s="1"/>
  <c r="K419" i="12" s="1"/>
  <c r="H418" i="12"/>
  <c r="J418" i="12" s="1"/>
  <c r="K418" i="12" s="1"/>
  <c r="H417" i="12"/>
  <c r="J417" i="12" s="1"/>
  <c r="K417" i="12" s="1"/>
  <c r="H415" i="12"/>
  <c r="J415" i="12" s="1"/>
  <c r="K415" i="12" s="1"/>
  <c r="H414" i="12"/>
  <c r="J414" i="12" s="1"/>
  <c r="K414" i="12" s="1"/>
  <c r="H413" i="12"/>
  <c r="J413" i="12" s="1"/>
  <c r="K413" i="12" s="1"/>
  <c r="H412" i="12"/>
  <c r="J412" i="12" s="1"/>
  <c r="K412" i="12" s="1"/>
  <c r="H411" i="12"/>
  <c r="J411" i="12" s="1"/>
  <c r="K411" i="12" s="1"/>
  <c r="H410" i="12"/>
  <c r="J410" i="12" s="1"/>
  <c r="K410" i="12" s="1"/>
  <c r="H409" i="12"/>
  <c r="J409" i="12" s="1"/>
  <c r="K409" i="12" s="1"/>
  <c r="H408" i="12"/>
  <c r="J408" i="12" s="1"/>
  <c r="K408" i="12" s="1"/>
  <c r="H407" i="12"/>
  <c r="J407" i="12" s="1"/>
  <c r="K407" i="12" s="1"/>
  <c r="H406" i="12"/>
  <c r="J406" i="12" s="1"/>
  <c r="K406" i="12" s="1"/>
  <c r="H405" i="12"/>
  <c r="J405" i="12" s="1"/>
  <c r="K405" i="12" s="1"/>
  <c r="H404" i="12"/>
  <c r="J404" i="12" s="1"/>
  <c r="K404" i="12" s="1"/>
  <c r="H403" i="12"/>
  <c r="J403" i="12" s="1"/>
  <c r="K403" i="12" s="1"/>
  <c r="H402" i="12"/>
  <c r="J402" i="12" s="1"/>
  <c r="K402" i="12" s="1"/>
  <c r="H401" i="12"/>
  <c r="J401" i="12" s="1"/>
  <c r="K401" i="12" s="1"/>
  <c r="H399" i="12"/>
  <c r="J399" i="12" s="1"/>
  <c r="K399" i="12" s="1"/>
  <c r="H398" i="12"/>
  <c r="J398" i="12" s="1"/>
  <c r="K398" i="12" s="1"/>
  <c r="H397" i="12"/>
  <c r="J397" i="12" s="1"/>
  <c r="K397" i="12" s="1"/>
  <c r="H396" i="12"/>
  <c r="J396" i="12" s="1"/>
  <c r="K396" i="12" s="1"/>
  <c r="H395" i="12"/>
  <c r="J395" i="12" s="1"/>
  <c r="K395" i="12" s="1"/>
  <c r="H394" i="12"/>
  <c r="J394" i="12" s="1"/>
  <c r="K394" i="12" s="1"/>
  <c r="H393" i="12"/>
  <c r="J393" i="12" s="1"/>
  <c r="K393" i="12" s="1"/>
  <c r="H392" i="12"/>
  <c r="J392" i="12" s="1"/>
  <c r="K392" i="12" s="1"/>
  <c r="H391" i="12"/>
  <c r="J391" i="12" s="1"/>
  <c r="K391" i="12" s="1"/>
  <c r="H390" i="12"/>
  <c r="J390" i="12" s="1"/>
  <c r="K390" i="12" s="1"/>
  <c r="H388" i="12"/>
  <c r="J388" i="12" s="1"/>
  <c r="K388" i="12" s="1"/>
  <c r="H387" i="12"/>
  <c r="J387" i="12" s="1"/>
  <c r="K387" i="12" s="1"/>
  <c r="H386" i="12"/>
  <c r="J386" i="12" s="1"/>
  <c r="K386" i="12" s="1"/>
  <c r="H385" i="12"/>
  <c r="J385" i="12" s="1"/>
  <c r="K385" i="12" s="1"/>
  <c r="H384" i="12"/>
  <c r="J384" i="12" s="1"/>
  <c r="K384" i="12" s="1"/>
  <c r="H383" i="12"/>
  <c r="J383" i="12" s="1"/>
  <c r="K383" i="12" s="1"/>
  <c r="H382" i="12"/>
  <c r="J382" i="12" s="1"/>
  <c r="K382" i="12" s="1"/>
  <c r="H381" i="12"/>
  <c r="J381" i="12" s="1"/>
  <c r="K381" i="12" s="1"/>
  <c r="H380" i="12"/>
  <c r="J380" i="12" s="1"/>
  <c r="K380" i="12" s="1"/>
  <c r="H379" i="12"/>
  <c r="J379" i="12" s="1"/>
  <c r="K379" i="12" s="1"/>
  <c r="H377" i="12"/>
  <c r="J377" i="12" s="1"/>
  <c r="K377" i="12" s="1"/>
  <c r="H376" i="12"/>
  <c r="J376" i="12" s="1"/>
  <c r="K376" i="12" s="1"/>
  <c r="H375" i="12"/>
  <c r="J375" i="12" s="1"/>
  <c r="K375" i="12" s="1"/>
  <c r="H374" i="12"/>
  <c r="J374" i="12" s="1"/>
  <c r="K374" i="12" s="1"/>
  <c r="H373" i="12"/>
  <c r="J373" i="12" s="1"/>
  <c r="K373" i="12" s="1"/>
  <c r="H372" i="12"/>
  <c r="J372" i="12" s="1"/>
  <c r="K372" i="12" s="1"/>
  <c r="H371" i="12"/>
  <c r="J371" i="12" s="1"/>
  <c r="K371" i="12" s="1"/>
  <c r="H370" i="12"/>
  <c r="J370" i="12" s="1"/>
  <c r="K370" i="12" s="1"/>
  <c r="H369" i="12"/>
  <c r="J369" i="12" s="1"/>
  <c r="K369" i="12" s="1"/>
  <c r="H368" i="12"/>
  <c r="J368" i="12" s="1"/>
  <c r="K368" i="12" s="1"/>
  <c r="H367" i="12"/>
  <c r="J367" i="12" s="1"/>
  <c r="K367" i="12" s="1"/>
  <c r="H366" i="12"/>
  <c r="J366" i="12" s="1"/>
  <c r="K366" i="12" s="1"/>
  <c r="H364" i="12"/>
  <c r="J364" i="12" s="1"/>
  <c r="K364" i="12" s="1"/>
  <c r="H363" i="12"/>
  <c r="J363" i="12" s="1"/>
  <c r="K363" i="12" s="1"/>
  <c r="H362" i="12"/>
  <c r="J362" i="12" s="1"/>
  <c r="K362" i="12" s="1"/>
  <c r="H361" i="12"/>
  <c r="J361" i="12" s="1"/>
  <c r="K361" i="12" s="1"/>
  <c r="H360" i="12"/>
  <c r="J360" i="12" s="1"/>
  <c r="K360" i="12" s="1"/>
  <c r="H358" i="12"/>
  <c r="J358" i="12" s="1"/>
  <c r="K358" i="12" s="1"/>
  <c r="H357" i="12"/>
  <c r="J357" i="12" s="1"/>
  <c r="K357" i="12" s="1"/>
  <c r="H355" i="12"/>
  <c r="J355" i="12" s="1"/>
  <c r="K355" i="12" s="1"/>
  <c r="H354" i="12"/>
  <c r="J354" i="12" s="1"/>
  <c r="K354" i="12" s="1"/>
  <c r="H353" i="12"/>
  <c r="J353" i="12" s="1"/>
  <c r="K353" i="12" s="1"/>
  <c r="H352" i="12"/>
  <c r="J352" i="12" s="1"/>
  <c r="K352" i="12" s="1"/>
  <c r="H351" i="12"/>
  <c r="J351" i="12" s="1"/>
  <c r="K351" i="12" s="1"/>
  <c r="H350" i="12"/>
  <c r="J350" i="12" s="1"/>
  <c r="K350" i="12" s="1"/>
  <c r="H349" i="12"/>
  <c r="J349" i="12" s="1"/>
  <c r="K349" i="12" s="1"/>
  <c r="J348" i="12"/>
  <c r="K348" i="12" s="1"/>
  <c r="H348" i="12"/>
  <c r="J347" i="12"/>
  <c r="K347" i="12" s="1"/>
  <c r="H347" i="12"/>
  <c r="H346" i="12"/>
  <c r="J346" i="12" s="1"/>
  <c r="K346" i="12" s="1"/>
  <c r="H345" i="12"/>
  <c r="J345" i="12" s="1"/>
  <c r="K345" i="12" s="1"/>
  <c r="H344" i="12"/>
  <c r="J344" i="12" s="1"/>
  <c r="K344" i="12" s="1"/>
  <c r="H342" i="12"/>
  <c r="J342" i="12" s="1"/>
  <c r="K342" i="12" s="1"/>
  <c r="H341" i="12"/>
  <c r="J341" i="12" s="1"/>
  <c r="K341" i="12" s="1"/>
  <c r="H340" i="12"/>
  <c r="J340" i="12" s="1"/>
  <c r="K340" i="12" s="1"/>
  <c r="H339" i="12"/>
  <c r="J339" i="12" s="1"/>
  <c r="K339" i="12" s="1"/>
  <c r="H338" i="12"/>
  <c r="J338" i="12" s="1"/>
  <c r="K338" i="12" s="1"/>
  <c r="O338" i="12" s="1"/>
  <c r="J337" i="12"/>
  <c r="K337" i="12" s="1"/>
  <c r="H337" i="12"/>
  <c r="H336" i="12"/>
  <c r="J336" i="12" s="1"/>
  <c r="K336" i="12" s="1"/>
  <c r="H335" i="12"/>
  <c r="J335" i="12" s="1"/>
  <c r="K335" i="12" s="1"/>
  <c r="H334" i="12"/>
  <c r="J334" i="12" s="1"/>
  <c r="K334" i="12" s="1"/>
  <c r="H333" i="12"/>
  <c r="J333" i="12" s="1"/>
  <c r="K333" i="12" s="1"/>
  <c r="H332" i="12"/>
  <c r="J332" i="12" s="1"/>
  <c r="K332" i="12" s="1"/>
  <c r="H331" i="12"/>
  <c r="J331" i="12" s="1"/>
  <c r="K331" i="12" s="1"/>
  <c r="H330" i="12"/>
  <c r="J330" i="12" s="1"/>
  <c r="K330" i="12" s="1"/>
  <c r="H329" i="12"/>
  <c r="J329" i="12" s="1"/>
  <c r="K329" i="12" s="1"/>
  <c r="H327" i="12"/>
  <c r="J327" i="12" s="1"/>
  <c r="K327" i="12" s="1"/>
  <c r="H326" i="12"/>
  <c r="J326" i="12" s="1"/>
  <c r="K326" i="12" s="1"/>
  <c r="H325" i="12"/>
  <c r="J325" i="12" s="1"/>
  <c r="K325" i="12" s="1"/>
  <c r="H324" i="12"/>
  <c r="J324" i="12" s="1"/>
  <c r="K324" i="12" s="1"/>
  <c r="H323" i="12"/>
  <c r="J323" i="12" s="1"/>
  <c r="K323" i="12" s="1"/>
  <c r="H322" i="12"/>
  <c r="J322" i="12" s="1"/>
  <c r="K322" i="12" s="1"/>
  <c r="H321" i="12"/>
  <c r="J321" i="12" s="1"/>
  <c r="K321" i="12" s="1"/>
  <c r="H320" i="12"/>
  <c r="J320" i="12" s="1"/>
  <c r="K320" i="12" s="1"/>
  <c r="H319" i="12"/>
  <c r="J319" i="12" s="1"/>
  <c r="K319" i="12" s="1"/>
  <c r="H318" i="12"/>
  <c r="J318" i="12" s="1"/>
  <c r="K318" i="12" s="1"/>
  <c r="H317" i="12"/>
  <c r="J317" i="12" s="1"/>
  <c r="K317" i="12" s="1"/>
  <c r="O317" i="12" s="1"/>
  <c r="H316" i="12"/>
  <c r="J316" i="12" s="1"/>
  <c r="K316" i="12" s="1"/>
  <c r="H315" i="12"/>
  <c r="J315" i="12" s="1"/>
  <c r="K315" i="12" s="1"/>
  <c r="H314" i="12"/>
  <c r="J314" i="12" s="1"/>
  <c r="K314" i="12" s="1"/>
  <c r="H313" i="12"/>
  <c r="J313" i="12" s="1"/>
  <c r="K313" i="12" s="1"/>
  <c r="H311" i="12"/>
  <c r="J311" i="12" s="1"/>
  <c r="K311" i="12" s="1"/>
  <c r="H310" i="12"/>
  <c r="J310" i="12" s="1"/>
  <c r="K310" i="12" s="1"/>
  <c r="H309" i="12"/>
  <c r="J309" i="12" s="1"/>
  <c r="K309" i="12" s="1"/>
  <c r="H308" i="12"/>
  <c r="J308" i="12" s="1"/>
  <c r="K308" i="12" s="1"/>
  <c r="H307" i="12"/>
  <c r="J307" i="12" s="1"/>
  <c r="K307" i="12" s="1"/>
  <c r="H306" i="12"/>
  <c r="J306" i="12" s="1"/>
  <c r="K306" i="12" s="1"/>
  <c r="H305" i="12"/>
  <c r="J305" i="12" s="1"/>
  <c r="K305" i="12" s="1"/>
  <c r="H304" i="12"/>
  <c r="J304" i="12" s="1"/>
  <c r="K304" i="12" s="1"/>
  <c r="H303" i="12"/>
  <c r="J303" i="12" s="1"/>
  <c r="K303" i="12" s="1"/>
  <c r="H302" i="12"/>
  <c r="J302" i="12" s="1"/>
  <c r="K302" i="12" s="1"/>
  <c r="H301" i="12"/>
  <c r="J301" i="12" s="1"/>
  <c r="K301" i="12" s="1"/>
  <c r="H300" i="12"/>
  <c r="J300" i="12" s="1"/>
  <c r="K300" i="12" s="1"/>
  <c r="H298" i="12"/>
  <c r="J298" i="12" s="1"/>
  <c r="K298" i="12" s="1"/>
  <c r="H297" i="12"/>
  <c r="J297" i="12" s="1"/>
  <c r="K297" i="12" s="1"/>
  <c r="H296" i="12"/>
  <c r="J296" i="12" s="1"/>
  <c r="K296" i="12" s="1"/>
  <c r="H295" i="12"/>
  <c r="J295" i="12" s="1"/>
  <c r="K295" i="12" s="1"/>
  <c r="H294" i="12"/>
  <c r="J294" i="12" s="1"/>
  <c r="K294" i="12" s="1"/>
  <c r="H293" i="12"/>
  <c r="J293" i="12" s="1"/>
  <c r="K293" i="12" s="1"/>
  <c r="H292" i="12"/>
  <c r="J292" i="12" s="1"/>
  <c r="K292" i="12" s="1"/>
  <c r="H291" i="12"/>
  <c r="J291" i="12" s="1"/>
  <c r="K291" i="12" s="1"/>
  <c r="H290" i="12"/>
  <c r="J290" i="12" s="1"/>
  <c r="K290" i="12" s="1"/>
  <c r="H289" i="12"/>
  <c r="J289" i="12" s="1"/>
  <c r="K289" i="12" s="1"/>
  <c r="H288" i="12"/>
  <c r="J288" i="12" s="1"/>
  <c r="K288" i="12" s="1"/>
  <c r="H287" i="12"/>
  <c r="J287" i="12" s="1"/>
  <c r="K287" i="12" s="1"/>
  <c r="H286" i="12"/>
  <c r="J286" i="12" s="1"/>
  <c r="K286" i="12" s="1"/>
  <c r="H284" i="12"/>
  <c r="J284" i="12" s="1"/>
  <c r="K284" i="12" s="1"/>
  <c r="H283" i="12"/>
  <c r="J283" i="12" s="1"/>
  <c r="K283" i="12" s="1"/>
  <c r="H282" i="12"/>
  <c r="J282" i="12" s="1"/>
  <c r="K282" i="12" s="1"/>
  <c r="H281" i="12"/>
  <c r="J281" i="12" s="1"/>
  <c r="K281" i="12" s="1"/>
  <c r="H280" i="12"/>
  <c r="J280" i="12" s="1"/>
  <c r="K280" i="12" s="1"/>
  <c r="H279" i="12"/>
  <c r="J279" i="12" s="1"/>
  <c r="K279" i="12" s="1"/>
  <c r="H278" i="12"/>
  <c r="J278" i="12" s="1"/>
  <c r="K278" i="12" s="1"/>
  <c r="H277" i="12"/>
  <c r="J277" i="12" s="1"/>
  <c r="K277" i="12" s="1"/>
  <c r="H276" i="12"/>
  <c r="J276" i="12" s="1"/>
  <c r="K276" i="12" s="1"/>
  <c r="H275" i="12"/>
  <c r="J275" i="12" s="1"/>
  <c r="K275" i="12" s="1"/>
  <c r="O275" i="12" s="1"/>
  <c r="H274" i="12"/>
  <c r="J274" i="12" s="1"/>
  <c r="K274" i="12" s="1"/>
  <c r="H272" i="12"/>
  <c r="J272" i="12" s="1"/>
  <c r="K272" i="12" s="1"/>
  <c r="H271" i="12"/>
  <c r="J271" i="12" s="1"/>
  <c r="K271" i="12" s="1"/>
  <c r="H270" i="12"/>
  <c r="J270" i="12" s="1"/>
  <c r="K270" i="12" s="1"/>
  <c r="H269" i="12"/>
  <c r="J269" i="12" s="1"/>
  <c r="K269" i="12" s="1"/>
  <c r="H268" i="12"/>
  <c r="J268" i="12" s="1"/>
  <c r="K268" i="12" s="1"/>
  <c r="H267" i="12"/>
  <c r="J267" i="12" s="1"/>
  <c r="K267" i="12" s="1"/>
  <c r="H266" i="12"/>
  <c r="J266" i="12" s="1"/>
  <c r="K266" i="12" s="1"/>
  <c r="H265" i="12"/>
  <c r="J265" i="12" s="1"/>
  <c r="K265" i="12" s="1"/>
  <c r="H264" i="12"/>
  <c r="J264" i="12" s="1"/>
  <c r="K264" i="12" s="1"/>
  <c r="H263" i="12"/>
  <c r="J263" i="12" s="1"/>
  <c r="K263" i="12" s="1"/>
  <c r="H262" i="12"/>
  <c r="J262" i="12" s="1"/>
  <c r="K262" i="12" s="1"/>
  <c r="H261" i="12"/>
  <c r="J261" i="12" s="1"/>
  <c r="K261" i="12" s="1"/>
  <c r="H259" i="12"/>
  <c r="J259" i="12" s="1"/>
  <c r="K259" i="12" s="1"/>
  <c r="H258" i="12"/>
  <c r="J258" i="12" s="1"/>
  <c r="K258" i="12" s="1"/>
  <c r="H257" i="12"/>
  <c r="J257" i="12" s="1"/>
  <c r="K257" i="12" s="1"/>
  <c r="H256" i="12"/>
  <c r="J256" i="12" s="1"/>
  <c r="K256" i="12" s="1"/>
  <c r="H255" i="12"/>
  <c r="J255" i="12" s="1"/>
  <c r="K255" i="12" s="1"/>
  <c r="H254" i="12"/>
  <c r="J254" i="12" s="1"/>
  <c r="K254" i="12" s="1"/>
  <c r="H253" i="12"/>
  <c r="J253" i="12" s="1"/>
  <c r="K253" i="12" s="1"/>
  <c r="H252" i="12"/>
  <c r="J252" i="12" s="1"/>
  <c r="K252" i="12" s="1"/>
  <c r="H251" i="12"/>
  <c r="J251" i="12" s="1"/>
  <c r="K251" i="12" s="1"/>
  <c r="H249" i="12"/>
  <c r="J249" i="12" s="1"/>
  <c r="K249" i="12" s="1"/>
  <c r="H248" i="12"/>
  <c r="J248" i="12" s="1"/>
  <c r="K248" i="12" s="1"/>
  <c r="O248" i="12" s="1"/>
  <c r="H247" i="12"/>
  <c r="J247" i="12" s="1"/>
  <c r="K247" i="12" s="1"/>
  <c r="H246" i="12"/>
  <c r="J246" i="12" s="1"/>
  <c r="K246" i="12" s="1"/>
  <c r="H245" i="12"/>
  <c r="J245" i="12" s="1"/>
  <c r="K245" i="12" s="1"/>
  <c r="H244" i="12"/>
  <c r="J244" i="12" s="1"/>
  <c r="K244" i="12" s="1"/>
  <c r="H243" i="12"/>
  <c r="J243" i="12" s="1"/>
  <c r="K243" i="12" s="1"/>
  <c r="H242" i="12"/>
  <c r="J242" i="12" s="1"/>
  <c r="K242" i="12" s="1"/>
  <c r="H241" i="12"/>
  <c r="J241" i="12" s="1"/>
  <c r="K241" i="12" s="1"/>
  <c r="H240" i="12"/>
  <c r="J240" i="12" s="1"/>
  <c r="K240" i="12" s="1"/>
  <c r="H238" i="12"/>
  <c r="J238" i="12" s="1"/>
  <c r="K238" i="12" s="1"/>
  <c r="H237" i="12"/>
  <c r="J237" i="12" s="1"/>
  <c r="K237" i="12" s="1"/>
  <c r="H235" i="12"/>
  <c r="J235" i="12" s="1"/>
  <c r="K235" i="12" s="1"/>
  <c r="H234" i="12"/>
  <c r="J234" i="12" s="1"/>
  <c r="K234" i="12" s="1"/>
  <c r="H233" i="12"/>
  <c r="J233" i="12" s="1"/>
  <c r="K233" i="12" s="1"/>
  <c r="H232" i="12"/>
  <c r="J232" i="12" s="1"/>
  <c r="K232" i="12" s="1"/>
  <c r="H231" i="12"/>
  <c r="J231" i="12" s="1"/>
  <c r="K231" i="12" s="1"/>
  <c r="H229" i="12"/>
  <c r="J229" i="12" s="1"/>
  <c r="K229" i="12" s="1"/>
  <c r="H228" i="12"/>
  <c r="J228" i="12" s="1"/>
  <c r="K228" i="12" s="1"/>
  <c r="H226" i="12"/>
  <c r="J226" i="12" s="1"/>
  <c r="K226" i="12" s="1"/>
  <c r="H225" i="12"/>
  <c r="J225" i="12" s="1"/>
  <c r="K225" i="12" s="1"/>
  <c r="H224" i="12"/>
  <c r="J224" i="12" s="1"/>
  <c r="K224" i="12" s="1"/>
  <c r="H223" i="12"/>
  <c r="J223" i="12" s="1"/>
  <c r="K223" i="12" s="1"/>
  <c r="H222" i="12"/>
  <c r="J222" i="12" s="1"/>
  <c r="K222" i="12" s="1"/>
  <c r="H221" i="12"/>
  <c r="J221" i="12" s="1"/>
  <c r="K221" i="12" s="1"/>
  <c r="H220" i="12"/>
  <c r="J220" i="12" s="1"/>
  <c r="K220" i="12" s="1"/>
  <c r="H219" i="12"/>
  <c r="J219" i="12" s="1"/>
  <c r="K219" i="12" s="1"/>
  <c r="H217" i="12"/>
  <c r="J217" i="12" s="1"/>
  <c r="K217" i="12" s="1"/>
  <c r="H216" i="12"/>
  <c r="J216" i="12" s="1"/>
  <c r="K216" i="12" s="1"/>
  <c r="H215" i="12"/>
  <c r="J215" i="12" s="1"/>
  <c r="K215" i="12" s="1"/>
  <c r="H214" i="12"/>
  <c r="J214" i="12" s="1"/>
  <c r="K214" i="12" s="1"/>
  <c r="H213" i="12"/>
  <c r="J213" i="12" s="1"/>
  <c r="K213" i="12" s="1"/>
  <c r="H212" i="12"/>
  <c r="J212" i="12" s="1"/>
  <c r="K212" i="12" s="1"/>
  <c r="H211" i="12"/>
  <c r="J211" i="12" s="1"/>
  <c r="K211" i="12" s="1"/>
  <c r="H210" i="12"/>
  <c r="J210" i="12" s="1"/>
  <c r="K210" i="12" s="1"/>
  <c r="H209" i="12"/>
  <c r="J209" i="12" s="1"/>
  <c r="K209" i="12" s="1"/>
  <c r="O209" i="12" s="1"/>
  <c r="H208" i="12"/>
  <c r="J208" i="12" s="1"/>
  <c r="K208" i="12" s="1"/>
  <c r="H207" i="12"/>
  <c r="J207" i="12" s="1"/>
  <c r="K207" i="12" s="1"/>
  <c r="H205" i="12"/>
  <c r="J205" i="12" s="1"/>
  <c r="K205" i="12" s="1"/>
  <c r="H204" i="12"/>
  <c r="J204" i="12" s="1"/>
  <c r="K204" i="12" s="1"/>
  <c r="H203" i="12"/>
  <c r="J203" i="12" s="1"/>
  <c r="K203" i="12" s="1"/>
  <c r="H202" i="12"/>
  <c r="J202" i="12" s="1"/>
  <c r="K202" i="12" s="1"/>
  <c r="H201" i="12"/>
  <c r="J201" i="12" s="1"/>
  <c r="K201" i="12" s="1"/>
  <c r="H200" i="12"/>
  <c r="J200" i="12" s="1"/>
  <c r="K200" i="12" s="1"/>
  <c r="H198" i="12"/>
  <c r="J198" i="12" s="1"/>
  <c r="K198" i="12" s="1"/>
  <c r="H197" i="12"/>
  <c r="J197" i="12" s="1"/>
  <c r="K197" i="12" s="1"/>
  <c r="H196" i="12"/>
  <c r="J196" i="12" s="1"/>
  <c r="K196" i="12" s="1"/>
  <c r="H195" i="12"/>
  <c r="J195" i="12" s="1"/>
  <c r="K195" i="12" s="1"/>
  <c r="H194" i="12"/>
  <c r="J194" i="12" s="1"/>
  <c r="K194" i="12" s="1"/>
  <c r="H193" i="12"/>
  <c r="J193" i="12" s="1"/>
  <c r="K193" i="12" s="1"/>
  <c r="H192" i="12"/>
  <c r="J192" i="12" s="1"/>
  <c r="K192" i="12" s="1"/>
  <c r="H191" i="12"/>
  <c r="J191" i="12" s="1"/>
  <c r="K191" i="12" s="1"/>
  <c r="O191" i="12" s="1"/>
  <c r="H190" i="12"/>
  <c r="J190" i="12" s="1"/>
  <c r="K190" i="12" s="1"/>
  <c r="H189" i="12"/>
  <c r="J189" i="12" s="1"/>
  <c r="K189" i="12" s="1"/>
  <c r="H188" i="12"/>
  <c r="J188" i="12" s="1"/>
  <c r="K188" i="12" s="1"/>
  <c r="H186" i="12"/>
  <c r="J186" i="12" s="1"/>
  <c r="K186" i="12" s="1"/>
  <c r="H185" i="12"/>
  <c r="J185" i="12" s="1"/>
  <c r="K185" i="12" s="1"/>
  <c r="J184" i="12"/>
  <c r="K184" i="12" s="1"/>
  <c r="H184" i="12"/>
  <c r="H183" i="12"/>
  <c r="J183" i="12" s="1"/>
  <c r="K183" i="12" s="1"/>
  <c r="H182" i="12"/>
  <c r="J182" i="12" s="1"/>
  <c r="K182" i="12" s="1"/>
  <c r="H181" i="12"/>
  <c r="J181" i="12" s="1"/>
  <c r="K181" i="12" s="1"/>
  <c r="H180" i="12"/>
  <c r="J180" i="12" s="1"/>
  <c r="K180" i="12" s="1"/>
  <c r="H179" i="12"/>
  <c r="J179" i="12" s="1"/>
  <c r="K179" i="12" s="1"/>
  <c r="H178" i="12"/>
  <c r="J178" i="12" s="1"/>
  <c r="K178" i="12" s="1"/>
  <c r="H177" i="12"/>
  <c r="J177" i="12" s="1"/>
  <c r="K177" i="12" s="1"/>
  <c r="H175" i="12"/>
  <c r="J175" i="12" s="1"/>
  <c r="K175" i="12" s="1"/>
  <c r="J174" i="12"/>
  <c r="K174" i="12" s="1"/>
  <c r="H174" i="12"/>
  <c r="J173" i="12"/>
  <c r="K173" i="12" s="1"/>
  <c r="H173" i="12"/>
  <c r="H172" i="12"/>
  <c r="J172" i="12" s="1"/>
  <c r="K172" i="12" s="1"/>
  <c r="H171" i="12"/>
  <c r="J171" i="12" s="1"/>
  <c r="K171" i="12" s="1"/>
  <c r="J170" i="12"/>
  <c r="K170" i="12" s="1"/>
  <c r="H170" i="12"/>
  <c r="H169" i="12"/>
  <c r="J169" i="12" s="1"/>
  <c r="K169" i="12" s="1"/>
  <c r="H168" i="12"/>
  <c r="J168" i="12" s="1"/>
  <c r="K168" i="12" s="1"/>
  <c r="H167" i="12"/>
  <c r="J167" i="12" s="1"/>
  <c r="K167" i="12" s="1"/>
  <c r="O167" i="12" s="1"/>
  <c r="H166" i="12"/>
  <c r="J166" i="12" s="1"/>
  <c r="K166" i="12" s="1"/>
  <c r="H165" i="12"/>
  <c r="J165" i="12" s="1"/>
  <c r="K165" i="12" s="1"/>
  <c r="H164" i="12"/>
  <c r="J164" i="12" s="1"/>
  <c r="K164" i="12" s="1"/>
  <c r="H162" i="12"/>
  <c r="J162" i="12" s="1"/>
  <c r="K162" i="12" s="1"/>
  <c r="H161" i="12"/>
  <c r="J161" i="12" s="1"/>
  <c r="K161" i="12" s="1"/>
  <c r="H160" i="12"/>
  <c r="J160" i="12" s="1"/>
  <c r="K160" i="12" s="1"/>
  <c r="H159" i="12"/>
  <c r="J159" i="12" s="1"/>
  <c r="K159" i="12" s="1"/>
  <c r="J158" i="12"/>
  <c r="K158" i="12" s="1"/>
  <c r="H158" i="12"/>
  <c r="J157" i="12"/>
  <c r="K157" i="12" s="1"/>
  <c r="H157" i="12"/>
  <c r="J155" i="12"/>
  <c r="K155" i="12" s="1"/>
  <c r="O155" i="12" s="1"/>
  <c r="H155" i="12"/>
  <c r="H154" i="12"/>
  <c r="J154" i="12" s="1"/>
  <c r="K154" i="12" s="1"/>
  <c r="H153" i="12"/>
  <c r="J153" i="12" s="1"/>
  <c r="K153" i="12" s="1"/>
  <c r="H152" i="12"/>
  <c r="J152" i="12" s="1"/>
  <c r="K152" i="12" s="1"/>
  <c r="O152" i="12" s="1"/>
  <c r="H150" i="12"/>
  <c r="J150" i="12" s="1"/>
  <c r="K150" i="12" s="1"/>
  <c r="H149" i="12"/>
  <c r="J149" i="12" s="1"/>
  <c r="K149" i="12" s="1"/>
  <c r="O149" i="12" s="1"/>
  <c r="H148" i="12"/>
  <c r="J148" i="12" s="1"/>
  <c r="K148" i="12" s="1"/>
  <c r="J147" i="12"/>
  <c r="K147" i="12" s="1"/>
  <c r="H147" i="12"/>
  <c r="H146" i="12"/>
  <c r="J146" i="12" s="1"/>
  <c r="K146" i="12" s="1"/>
  <c r="O146" i="12" s="1"/>
  <c r="H145" i="12"/>
  <c r="J145" i="12" s="1"/>
  <c r="K145" i="12" s="1"/>
  <c r="H144" i="12"/>
  <c r="J144" i="12" s="1"/>
  <c r="K144" i="12" s="1"/>
  <c r="H143" i="12"/>
  <c r="J143" i="12" s="1"/>
  <c r="K143" i="12" s="1"/>
  <c r="H141" i="12"/>
  <c r="J141" i="12" s="1"/>
  <c r="K141" i="12" s="1"/>
  <c r="H140" i="12"/>
  <c r="J140" i="12" s="1"/>
  <c r="K140" i="12" s="1"/>
  <c r="H139" i="12"/>
  <c r="J139" i="12" s="1"/>
  <c r="K139" i="12" s="1"/>
  <c r="H138" i="12"/>
  <c r="J138" i="12" s="1"/>
  <c r="K138" i="12" s="1"/>
  <c r="H137" i="12"/>
  <c r="J137" i="12" s="1"/>
  <c r="K137" i="12" s="1"/>
  <c r="H136" i="12"/>
  <c r="J136" i="12" s="1"/>
  <c r="K136" i="12" s="1"/>
  <c r="H135" i="12"/>
  <c r="J135" i="12" s="1"/>
  <c r="K135" i="12" s="1"/>
  <c r="H134" i="12"/>
  <c r="J134" i="12" s="1"/>
  <c r="K134" i="12" s="1"/>
  <c r="H133" i="12"/>
  <c r="J133" i="12" s="1"/>
  <c r="K133" i="12" s="1"/>
  <c r="H132" i="12"/>
  <c r="J132" i="12" s="1"/>
  <c r="K132" i="12" s="1"/>
  <c r="J131" i="12"/>
  <c r="K131" i="12" s="1"/>
  <c r="H131" i="12"/>
  <c r="H130" i="12"/>
  <c r="J130" i="12" s="1"/>
  <c r="K130" i="12" s="1"/>
  <c r="H129" i="12"/>
  <c r="J129" i="12" s="1"/>
  <c r="K129" i="12" s="1"/>
  <c r="H128" i="12"/>
  <c r="J128" i="12" s="1"/>
  <c r="K128" i="12" s="1"/>
  <c r="H127" i="12"/>
  <c r="J127" i="12" s="1"/>
  <c r="K127" i="12" s="1"/>
  <c r="H126" i="12"/>
  <c r="J126" i="12" s="1"/>
  <c r="K126" i="12" s="1"/>
  <c r="H125" i="12"/>
  <c r="J125" i="12" s="1"/>
  <c r="K125" i="12" s="1"/>
  <c r="J123" i="12"/>
  <c r="K123" i="12" s="1"/>
  <c r="J122" i="12"/>
  <c r="K122" i="12" s="1"/>
  <c r="O122" i="12" s="1"/>
  <c r="H121" i="12"/>
  <c r="J121" i="12" s="1"/>
  <c r="K121" i="12" s="1"/>
  <c r="J119" i="12"/>
  <c r="K119" i="12" s="1"/>
  <c r="O119" i="12" s="1"/>
  <c r="H118" i="12"/>
  <c r="J118" i="12" s="1"/>
  <c r="K118" i="12" s="1"/>
  <c r="J117" i="12"/>
  <c r="K117" i="12" s="1"/>
  <c r="J116" i="12"/>
  <c r="K116" i="12" s="1"/>
  <c r="H115" i="12"/>
  <c r="J115" i="12" s="1"/>
  <c r="K115" i="12" s="1"/>
  <c r="H114" i="12"/>
  <c r="J114" i="12" s="1"/>
  <c r="K114" i="12" s="1"/>
  <c r="H113" i="12"/>
  <c r="J113" i="12" s="1"/>
  <c r="K113" i="12" s="1"/>
  <c r="H112" i="12"/>
  <c r="J112" i="12" s="1"/>
  <c r="K112" i="12" s="1"/>
  <c r="J111" i="12"/>
  <c r="K111" i="12" s="1"/>
  <c r="J110" i="12"/>
  <c r="K110" i="12" s="1"/>
  <c r="O110" i="12" s="1"/>
  <c r="H109" i="12"/>
  <c r="J109" i="12" s="1"/>
  <c r="K109" i="12" s="1"/>
  <c r="H108" i="12"/>
  <c r="J108" i="12" s="1"/>
  <c r="K108" i="12" s="1"/>
  <c r="H107" i="12"/>
  <c r="J107" i="12" s="1"/>
  <c r="K107" i="12" s="1"/>
  <c r="H106" i="12"/>
  <c r="J106" i="12" s="1"/>
  <c r="K106" i="12" s="1"/>
  <c r="H105" i="12"/>
  <c r="J105" i="12" s="1"/>
  <c r="K105" i="12" s="1"/>
  <c r="J104" i="12"/>
  <c r="K104" i="12" s="1"/>
  <c r="H103" i="12"/>
  <c r="J103" i="12" s="1"/>
  <c r="K103" i="12" s="1"/>
  <c r="H102" i="12"/>
  <c r="J102" i="12" s="1"/>
  <c r="K102" i="12" s="1"/>
  <c r="H101" i="12"/>
  <c r="J101" i="12" s="1"/>
  <c r="K101" i="12" s="1"/>
  <c r="H98" i="12"/>
  <c r="J98" i="12" s="1"/>
  <c r="K98" i="12" s="1"/>
  <c r="H97" i="12"/>
  <c r="J97" i="12" s="1"/>
  <c r="K97" i="12" s="1"/>
  <c r="H96" i="12"/>
  <c r="J96" i="12" s="1"/>
  <c r="K96" i="12" s="1"/>
  <c r="H95" i="12"/>
  <c r="J95" i="12" s="1"/>
  <c r="K95" i="12" s="1"/>
  <c r="H94" i="12"/>
  <c r="J94" i="12" s="1"/>
  <c r="K94" i="12" s="1"/>
  <c r="H93" i="12"/>
  <c r="J93" i="12" s="1"/>
  <c r="K93" i="12" s="1"/>
  <c r="H92" i="12"/>
  <c r="J92" i="12" s="1"/>
  <c r="K92" i="12" s="1"/>
  <c r="H91" i="12"/>
  <c r="J91" i="12" s="1"/>
  <c r="K91" i="12" s="1"/>
  <c r="H90" i="12"/>
  <c r="J90" i="12" s="1"/>
  <c r="K90" i="12" s="1"/>
  <c r="H89" i="12"/>
  <c r="J89" i="12" s="1"/>
  <c r="K89" i="12" s="1"/>
  <c r="H88" i="12"/>
  <c r="J88" i="12" s="1"/>
  <c r="K88" i="12" s="1"/>
  <c r="H87" i="12"/>
  <c r="J87" i="12" s="1"/>
  <c r="K87" i="12" s="1"/>
  <c r="J85" i="12"/>
  <c r="K85" i="12" s="1"/>
  <c r="H84" i="12"/>
  <c r="J84" i="12" s="1"/>
  <c r="K84" i="12" s="1"/>
  <c r="H83" i="12"/>
  <c r="J83" i="12" s="1"/>
  <c r="K83" i="12" s="1"/>
  <c r="O83" i="12" s="1"/>
  <c r="H81" i="12"/>
  <c r="J81" i="12" s="1"/>
  <c r="K81" i="12" s="1"/>
  <c r="H80" i="12"/>
  <c r="J80" i="12" s="1"/>
  <c r="K80" i="12" s="1"/>
  <c r="H79" i="12"/>
  <c r="J79" i="12" s="1"/>
  <c r="K79" i="12" s="1"/>
  <c r="H78" i="12"/>
  <c r="J78" i="12" s="1"/>
  <c r="K78" i="12" s="1"/>
  <c r="H77" i="12"/>
  <c r="J77" i="12" s="1"/>
  <c r="K77" i="12" s="1"/>
  <c r="H76" i="12"/>
  <c r="J76" i="12" s="1"/>
  <c r="K76" i="12" s="1"/>
  <c r="H74" i="12"/>
  <c r="J74" i="12" s="1"/>
  <c r="K74" i="12" s="1"/>
  <c r="O74" i="12" s="1"/>
  <c r="H73" i="12"/>
  <c r="J73" i="12" s="1"/>
  <c r="K73" i="12" s="1"/>
  <c r="H72" i="12"/>
  <c r="J72" i="12" s="1"/>
  <c r="K72" i="12" s="1"/>
  <c r="H71" i="12"/>
  <c r="J71" i="12" s="1"/>
  <c r="K71" i="12" s="1"/>
  <c r="H70" i="12"/>
  <c r="J70" i="12" s="1"/>
  <c r="K70" i="12" s="1"/>
  <c r="H69" i="12"/>
  <c r="J69" i="12" s="1"/>
  <c r="K69" i="12" s="1"/>
  <c r="H68" i="12"/>
  <c r="J68" i="12" s="1"/>
  <c r="K68" i="12" s="1"/>
  <c r="J67" i="12"/>
  <c r="K67" i="12" s="1"/>
  <c r="H67" i="12"/>
  <c r="H66" i="12"/>
  <c r="J66" i="12" s="1"/>
  <c r="K66" i="12" s="1"/>
  <c r="H65" i="12"/>
  <c r="J65" i="12" s="1"/>
  <c r="K65" i="12" s="1"/>
  <c r="H64" i="12"/>
  <c r="J64" i="12" s="1"/>
  <c r="K64" i="12" s="1"/>
  <c r="H63" i="12"/>
  <c r="J63" i="12" s="1"/>
  <c r="K63" i="12" s="1"/>
  <c r="J62" i="12"/>
  <c r="K62" i="12" s="1"/>
  <c r="O62" i="12" s="1"/>
  <c r="H61" i="12"/>
  <c r="J61" i="12" s="1"/>
  <c r="K61" i="12" s="1"/>
  <c r="H60" i="12"/>
  <c r="J60" i="12" s="1"/>
  <c r="K60" i="12" s="1"/>
  <c r="J59" i="12"/>
  <c r="K59" i="12" s="1"/>
  <c r="O59" i="12" s="1"/>
  <c r="H58" i="12"/>
  <c r="J58" i="12" s="1"/>
  <c r="K58" i="12" s="1"/>
  <c r="H57" i="12"/>
  <c r="J57" i="12" s="1"/>
  <c r="K57" i="12" s="1"/>
  <c r="H56" i="12"/>
  <c r="J56" i="12" s="1"/>
  <c r="K56" i="12" s="1"/>
  <c r="O56" i="12" s="1"/>
  <c r="H54" i="12"/>
  <c r="J54" i="12" s="1"/>
  <c r="K54" i="12" s="1"/>
  <c r="H53" i="12"/>
  <c r="J53" i="12" s="1"/>
  <c r="K53" i="12" s="1"/>
  <c r="H52" i="12"/>
  <c r="J52" i="12" s="1"/>
  <c r="K52" i="12" s="1"/>
  <c r="I49" i="12"/>
  <c r="N49" i="12" s="1"/>
  <c r="H48" i="12"/>
  <c r="J48" i="12" s="1"/>
  <c r="K48" i="12" s="1"/>
  <c r="H47" i="12"/>
  <c r="J47" i="12" s="1"/>
  <c r="K47" i="12" s="1"/>
  <c r="H46" i="12"/>
  <c r="J46" i="12" s="1"/>
  <c r="K46" i="12" s="1"/>
  <c r="H45" i="12"/>
  <c r="J45" i="12" s="1"/>
  <c r="K45" i="12" s="1"/>
  <c r="J44" i="12"/>
  <c r="K44" i="12" s="1"/>
  <c r="O44" i="12" s="1"/>
  <c r="H44" i="12"/>
  <c r="H43" i="12"/>
  <c r="J43" i="12" s="1"/>
  <c r="K43" i="12" s="1"/>
  <c r="H42" i="12"/>
  <c r="J42" i="12" s="1"/>
  <c r="K42" i="12" s="1"/>
  <c r="H41" i="12"/>
  <c r="J41" i="12" s="1"/>
  <c r="K41" i="12" s="1"/>
  <c r="H39" i="12"/>
  <c r="J39" i="12" s="1"/>
  <c r="K39" i="12" s="1"/>
  <c r="H38" i="12"/>
  <c r="J38" i="12" s="1"/>
  <c r="K38" i="12" s="1"/>
  <c r="H37" i="12"/>
  <c r="J37" i="12" s="1"/>
  <c r="K37" i="12" s="1"/>
  <c r="H36" i="12"/>
  <c r="J36" i="12" s="1"/>
  <c r="K36" i="12" s="1"/>
  <c r="H35" i="12"/>
  <c r="J35" i="12" s="1"/>
  <c r="K35" i="12" s="1"/>
  <c r="H34" i="12"/>
  <c r="J34" i="12" s="1"/>
  <c r="K34" i="12" s="1"/>
  <c r="H33" i="12"/>
  <c r="J33" i="12" s="1"/>
  <c r="K33" i="12" s="1"/>
  <c r="H32" i="12"/>
  <c r="J32" i="12" s="1"/>
  <c r="K32" i="12" s="1"/>
  <c r="O32" i="12" s="1"/>
  <c r="H31" i="12"/>
  <c r="J31" i="12" s="1"/>
  <c r="K31" i="12" s="1"/>
  <c r="H30" i="12"/>
  <c r="J30" i="12" s="1"/>
  <c r="K30" i="12" s="1"/>
  <c r="H29" i="12"/>
  <c r="J29" i="12" s="1"/>
  <c r="K29" i="12" s="1"/>
  <c r="O29" i="12" s="1"/>
  <c r="H28" i="12"/>
  <c r="J28" i="12" s="1"/>
  <c r="K28" i="12" s="1"/>
  <c r="H27" i="12"/>
  <c r="J27" i="12" s="1"/>
  <c r="K27" i="12" s="1"/>
  <c r="H25" i="12"/>
  <c r="J25" i="12" s="1"/>
  <c r="K25" i="12" s="1"/>
  <c r="H24" i="12"/>
  <c r="J24" i="12" s="1"/>
  <c r="K24" i="12" s="1"/>
  <c r="O24" i="12" s="1"/>
  <c r="H23" i="12"/>
  <c r="J23" i="12" s="1"/>
  <c r="K23" i="12" s="1"/>
  <c r="H21" i="12"/>
  <c r="J21" i="12" s="1"/>
  <c r="K21" i="12" s="1"/>
  <c r="H20" i="12"/>
  <c r="J20" i="12" s="1"/>
  <c r="K20" i="12" s="1"/>
  <c r="O20" i="12" s="1"/>
  <c r="H19" i="12"/>
  <c r="J19" i="12" s="1"/>
  <c r="K19" i="12" s="1"/>
  <c r="J18" i="12"/>
  <c r="K18" i="12" s="1"/>
  <c r="H17" i="12"/>
  <c r="J17" i="12" s="1"/>
  <c r="K17" i="12" s="1"/>
  <c r="H16" i="12"/>
  <c r="I14" i="12"/>
  <c r="N14" i="12" s="1"/>
  <c r="J583" i="12" l="1"/>
  <c r="K583" i="12" s="1"/>
  <c r="J828" i="12"/>
  <c r="K828" i="12" s="1"/>
  <c r="O828" i="12" s="1"/>
  <c r="J2048" i="12"/>
  <c r="K2048" i="12" s="1"/>
  <c r="J2509" i="12"/>
  <c r="K2509" i="12" s="1"/>
  <c r="O2509" i="12" s="1"/>
  <c r="H2514" i="12"/>
  <c r="J2514" i="12"/>
  <c r="O21" i="12"/>
  <c r="O2476" i="12"/>
  <c r="O2470" i="12"/>
  <c r="O2460" i="12"/>
  <c r="O2347" i="12"/>
  <c r="O1971" i="12"/>
  <c r="O1226" i="12"/>
  <c r="O2490" i="12"/>
  <c r="O2481" i="12"/>
  <c r="O2479" i="12"/>
  <c r="O2477" i="12"/>
  <c r="O2356" i="12"/>
  <c r="O2207" i="12"/>
  <c r="O2468" i="12"/>
  <c r="O2454" i="12"/>
  <c r="O2451" i="12"/>
  <c r="O2449" i="12"/>
  <c r="O2443" i="12"/>
  <c r="O2419" i="12"/>
  <c r="O2415" i="12"/>
  <c r="O2408" i="12"/>
  <c r="O2406" i="12"/>
  <c r="O2395" i="12"/>
  <c r="O2387" i="12"/>
  <c r="O2383" i="12"/>
  <c r="O2381" i="12"/>
  <c r="O2377" i="12"/>
  <c r="O2371" i="12"/>
  <c r="O2369" i="12"/>
  <c r="O2361" i="12"/>
  <c r="O2359" i="12"/>
  <c r="O2331" i="12"/>
  <c r="O2327" i="12"/>
  <c r="O2316" i="12"/>
  <c r="O2307" i="12"/>
  <c r="O2305" i="12"/>
  <c r="O2299" i="12"/>
  <c r="O2296" i="12"/>
  <c r="O2288" i="12"/>
  <c r="O2285" i="12"/>
  <c r="O2263" i="12"/>
  <c r="O2255" i="12"/>
  <c r="O2250" i="12"/>
  <c r="O2235" i="12"/>
  <c r="O2226" i="12"/>
  <c r="O2197" i="12"/>
  <c r="O2193" i="12"/>
  <c r="O2188" i="12"/>
  <c r="O2171" i="12"/>
  <c r="O2158" i="12"/>
  <c r="O2148" i="12"/>
  <c r="O2019" i="12"/>
  <c r="O2007" i="12"/>
  <c r="O1983" i="12"/>
  <c r="O1841" i="12"/>
  <c r="O1215" i="12"/>
  <c r="J2506" i="12"/>
  <c r="K2506" i="12" s="1"/>
  <c r="H2515" i="12"/>
  <c r="J2515" i="12"/>
  <c r="O27" i="12"/>
  <c r="O18" i="12"/>
  <c r="O2496" i="12"/>
  <c r="O2489" i="12"/>
  <c r="O2487" i="12"/>
  <c r="O2480" i="12"/>
  <c r="O2478" i="12"/>
  <c r="O2473" i="12"/>
  <c r="O2469" i="12"/>
  <c r="O2467" i="12"/>
  <c r="O2465" i="12"/>
  <c r="O2457" i="12"/>
  <c r="O2455" i="12"/>
  <c r="O2446" i="12"/>
  <c r="O2444" i="12"/>
  <c r="O2420" i="12"/>
  <c r="O2417" i="12"/>
  <c r="O2409" i="12"/>
  <c r="O2407" i="12"/>
  <c r="O2402" i="12"/>
  <c r="O2398" i="12"/>
  <c r="O2396" i="12"/>
  <c r="O2382" i="12"/>
  <c r="O2374" i="12"/>
  <c r="O2372" i="12"/>
  <c r="O2349" i="12"/>
  <c r="O2339" i="12"/>
  <c r="O2304" i="12"/>
  <c r="O2297" i="12"/>
  <c r="O2287" i="12"/>
  <c r="O2280" i="12"/>
  <c r="O2272" i="12"/>
  <c r="O2268" i="12"/>
  <c r="O2247" i="12"/>
  <c r="O2243" i="12"/>
  <c r="O2209" i="12"/>
  <c r="O2138" i="12"/>
  <c r="O2097" i="12"/>
  <c r="O1925" i="12"/>
  <c r="O1913" i="12"/>
  <c r="O1807" i="12"/>
  <c r="K1242" i="12"/>
  <c r="O1244" i="12"/>
  <c r="O2330" i="12"/>
  <c r="O2313" i="12"/>
  <c r="O2279" i="12"/>
  <c r="O2271" i="12"/>
  <c r="O2262" i="12"/>
  <c r="O2234" i="12"/>
  <c r="O2178" i="12"/>
  <c r="O2106" i="12"/>
  <c r="O2086" i="12"/>
  <c r="O1898" i="12"/>
  <c r="O1864" i="12"/>
  <c r="O1565" i="12"/>
  <c r="O23" i="12"/>
  <c r="O2483" i="12"/>
  <c r="O2475" i="12"/>
  <c r="O2411" i="12"/>
  <c r="O2403" i="12"/>
  <c r="O2379" i="12"/>
  <c r="O2363" i="12"/>
  <c r="O2355" i="12"/>
  <c r="O2329" i="12"/>
  <c r="O2321" i="12"/>
  <c r="O2312" i="12"/>
  <c r="O2270" i="12"/>
  <c r="O2252" i="12"/>
  <c r="O2215" i="12"/>
  <c r="O2206" i="12"/>
  <c r="O2167" i="12"/>
  <c r="O2146" i="12"/>
  <c r="O2125" i="12"/>
  <c r="O2051" i="12"/>
  <c r="O2017" i="12"/>
  <c r="O1911" i="12"/>
  <c r="O1851" i="12"/>
  <c r="O1828" i="12"/>
  <c r="O1736" i="12"/>
  <c r="O1724" i="12"/>
  <c r="O1613" i="12"/>
  <c r="O1019" i="12"/>
  <c r="O976" i="12"/>
  <c r="K654" i="12"/>
  <c r="O654" i="12" s="1"/>
  <c r="K1905" i="12"/>
  <c r="O1930" i="12"/>
  <c r="O2474" i="12"/>
  <c r="O2354" i="12"/>
  <c r="O2337" i="12"/>
  <c r="O2303" i="12"/>
  <c r="O2295" i="12"/>
  <c r="O2269" i="12"/>
  <c r="O2214" i="12"/>
  <c r="O2205" i="12"/>
  <c r="O2176" i="12"/>
  <c r="O2061" i="12"/>
  <c r="O1980" i="12"/>
  <c r="O1873" i="12"/>
  <c r="O1700" i="12"/>
  <c r="O1662" i="12"/>
  <c r="O1650" i="12"/>
  <c r="O1479" i="12"/>
  <c r="O1045" i="12"/>
  <c r="O2353" i="12"/>
  <c r="O2345" i="12"/>
  <c r="O2336" i="12"/>
  <c r="O2294" i="12"/>
  <c r="O2277" i="12"/>
  <c r="O2232" i="12"/>
  <c r="O2213" i="12"/>
  <c r="O2204" i="12"/>
  <c r="O2156" i="12"/>
  <c r="O2083" i="12"/>
  <c r="O2015" i="12"/>
  <c r="O1979" i="12"/>
  <c r="O1935" i="12"/>
  <c r="O1909" i="12"/>
  <c r="O1861" i="12"/>
  <c r="O1837" i="12"/>
  <c r="O1815" i="12"/>
  <c r="O1792" i="12"/>
  <c r="O1780" i="12"/>
  <c r="O1734" i="12"/>
  <c r="O1574" i="12"/>
  <c r="O1059" i="12"/>
  <c r="K2054" i="12"/>
  <c r="O2054" i="12" s="1"/>
  <c r="O2064" i="12"/>
  <c r="O2393" i="12"/>
  <c r="O2385" i="12"/>
  <c r="O2319" i="12"/>
  <c r="O2293" i="12"/>
  <c r="O2259" i="12"/>
  <c r="O2241" i="12"/>
  <c r="O2223" i="12"/>
  <c r="O2165" i="12"/>
  <c r="O2155" i="12"/>
  <c r="O2134" i="12"/>
  <c r="O2113" i="12"/>
  <c r="O2093" i="12"/>
  <c r="O2059" i="12"/>
  <c r="O1825" i="12"/>
  <c r="O1791" i="12"/>
  <c r="O1744" i="12"/>
  <c r="O1709" i="12"/>
  <c r="O1593" i="12"/>
  <c r="O1508" i="12"/>
  <c r="O28" i="12"/>
  <c r="O2456" i="12"/>
  <c r="O2384" i="12"/>
  <c r="O2360" i="12"/>
  <c r="O2318" i="12"/>
  <c r="O2301" i="12"/>
  <c r="O2222" i="12"/>
  <c r="O2192" i="12"/>
  <c r="O2154" i="12"/>
  <c r="O2133" i="12"/>
  <c r="O2112" i="12"/>
  <c r="O2025" i="12"/>
  <c r="O2001" i="12"/>
  <c r="O1907" i="12"/>
  <c r="O1893" i="12"/>
  <c r="O1766" i="12"/>
  <c r="O1720" i="12"/>
  <c r="O1094" i="12"/>
  <c r="O2351" i="12"/>
  <c r="O2343" i="12"/>
  <c r="O2309" i="12"/>
  <c r="O2300" i="12"/>
  <c r="O2257" i="12"/>
  <c r="O2248" i="12"/>
  <c r="O2239" i="12"/>
  <c r="O2221" i="12"/>
  <c r="O2201" i="12"/>
  <c r="O2173" i="12"/>
  <c r="O2163" i="12"/>
  <c r="O2142" i="12"/>
  <c r="O2069" i="12"/>
  <c r="O2057" i="12"/>
  <c r="O2035" i="12"/>
  <c r="O1988" i="12"/>
  <c r="O1965" i="12"/>
  <c r="O1954" i="12"/>
  <c r="O1918" i="12"/>
  <c r="O1846" i="12"/>
  <c r="O1823" i="12"/>
  <c r="O1707" i="12"/>
  <c r="O1696" i="12"/>
  <c r="O1683" i="12"/>
  <c r="O1553" i="12"/>
  <c r="O1506" i="12"/>
  <c r="O1475" i="12"/>
  <c r="O19" i="12"/>
  <c r="O2471" i="12"/>
  <c r="O2463" i="12"/>
  <c r="O2447" i="12"/>
  <c r="O2399" i="12"/>
  <c r="O2391" i="12"/>
  <c r="O2375" i="12"/>
  <c r="O2367" i="12"/>
  <c r="O2342" i="12"/>
  <c r="O2325" i="12"/>
  <c r="O2291" i="12"/>
  <c r="O2283" i="12"/>
  <c r="O2256" i="12"/>
  <c r="O2220" i="12"/>
  <c r="O2210" i="12"/>
  <c r="O2200" i="12"/>
  <c r="O2162" i="12"/>
  <c r="O2141" i="12"/>
  <c r="O2023" i="12"/>
  <c r="O1987" i="12"/>
  <c r="O1800" i="12"/>
  <c r="O1776" i="12"/>
  <c r="O1764" i="12"/>
  <c r="O1741" i="12"/>
  <c r="O1619" i="12"/>
  <c r="O1607" i="12"/>
  <c r="O1131" i="12"/>
  <c r="O2486" i="12"/>
  <c r="O2462" i="12"/>
  <c r="O2414" i="12"/>
  <c r="O2390" i="12"/>
  <c r="O2341" i="12"/>
  <c r="O2333" i="12"/>
  <c r="O2324" i="12"/>
  <c r="O2282" i="12"/>
  <c r="O2265" i="12"/>
  <c r="O2190" i="12"/>
  <c r="O2151" i="12"/>
  <c r="O2033" i="12"/>
  <c r="O1998" i="12"/>
  <c r="O1942" i="12"/>
  <c r="O1821" i="12"/>
  <c r="O1810" i="12"/>
  <c r="O1799" i="12"/>
  <c r="O1752" i="12"/>
  <c r="O1740" i="12"/>
  <c r="O1717" i="12"/>
  <c r="O1694" i="12"/>
  <c r="O1473" i="12"/>
  <c r="K1236" i="12"/>
  <c r="O1236" i="12" s="1"/>
  <c r="O1240" i="12"/>
  <c r="O2315" i="12"/>
  <c r="O2281" i="12"/>
  <c r="O2273" i="12"/>
  <c r="O2264" i="12"/>
  <c r="O2237" i="12"/>
  <c r="O2218" i="12"/>
  <c r="O2180" i="12"/>
  <c r="O2150" i="12"/>
  <c r="O2129" i="12"/>
  <c r="O2078" i="12"/>
  <c r="O2043" i="12"/>
  <c r="O2021" i="12"/>
  <c r="O1997" i="12"/>
  <c r="O1915" i="12"/>
  <c r="O1774" i="12"/>
  <c r="O1728" i="12"/>
  <c r="O1716" i="12"/>
  <c r="O1605" i="12"/>
  <c r="O1568" i="12"/>
  <c r="O2495" i="12"/>
  <c r="O25" i="12"/>
  <c r="O17" i="12"/>
  <c r="O2453" i="12"/>
  <c r="O2445" i="12"/>
  <c r="O2421" i="12"/>
  <c r="O2405" i="12"/>
  <c r="O2397" i="12"/>
  <c r="O2373" i="12"/>
  <c r="O2348" i="12"/>
  <c r="O2306" i="12"/>
  <c r="O2289" i="12"/>
  <c r="O2254" i="12"/>
  <c r="O2198" i="12"/>
  <c r="O2128" i="12"/>
  <c r="O2108" i="12"/>
  <c r="O2008" i="12"/>
  <c r="O1900" i="12"/>
  <c r="O1888" i="12"/>
  <c r="O1877" i="12"/>
  <c r="O1842" i="12"/>
  <c r="O1808" i="12"/>
  <c r="O1797" i="12"/>
  <c r="O1773" i="12"/>
  <c r="O1750" i="12"/>
  <c r="O1703" i="12"/>
  <c r="O1667" i="12"/>
  <c r="O1654" i="12"/>
  <c r="O1581" i="12"/>
  <c r="O1502" i="12"/>
  <c r="O1471" i="12"/>
  <c r="O2249" i="12"/>
  <c r="O2240" i="12"/>
  <c r="O2231" i="12"/>
  <c r="O2189" i="12"/>
  <c r="O2172" i="12"/>
  <c r="O2164" i="12"/>
  <c r="O2147" i="12"/>
  <c r="O2105" i="12"/>
  <c r="O2096" i="12"/>
  <c r="O2070" i="12"/>
  <c r="O2060" i="12"/>
  <c r="O2052" i="12"/>
  <c r="O2034" i="12"/>
  <c r="O2024" i="12"/>
  <c r="O2016" i="12"/>
  <c r="O1924" i="12"/>
  <c r="O1914" i="12"/>
  <c r="O1897" i="12"/>
  <c r="O1887" i="12"/>
  <c r="O1860" i="12"/>
  <c r="O1850" i="12"/>
  <c r="O1824" i="12"/>
  <c r="O1765" i="12"/>
  <c r="O1749" i="12"/>
  <c r="O1708" i="12"/>
  <c r="O1693" i="12"/>
  <c r="O1663" i="12"/>
  <c r="O1647" i="12"/>
  <c r="O1634" i="12"/>
  <c r="O1612" i="12"/>
  <c r="O1573" i="12"/>
  <c r="O1532" i="12"/>
  <c r="O1501" i="12"/>
  <c r="O1470" i="12"/>
  <c r="O1443" i="12"/>
  <c r="O1237" i="12"/>
  <c r="O1192" i="12"/>
  <c r="O1180" i="12"/>
  <c r="O1105" i="12"/>
  <c r="O1081" i="12"/>
  <c r="O1070" i="12"/>
  <c r="O1006" i="12"/>
  <c r="O925" i="12"/>
  <c r="O2121" i="12"/>
  <c r="O2104" i="12"/>
  <c r="O2079" i="12"/>
  <c r="O1970" i="12"/>
  <c r="O1960" i="12"/>
  <c r="O1950" i="12"/>
  <c r="O1933" i="12"/>
  <c r="O1923" i="12"/>
  <c r="O1896" i="12"/>
  <c r="O1886" i="12"/>
  <c r="O1869" i="12"/>
  <c r="O1859" i="12"/>
  <c r="O1849" i="12"/>
  <c r="O1833" i="12"/>
  <c r="O1756" i="12"/>
  <c r="O1692" i="12"/>
  <c r="O1673" i="12"/>
  <c r="O1646" i="12"/>
  <c r="O1611" i="12"/>
  <c r="O1572" i="12"/>
  <c r="O1541" i="12"/>
  <c r="O1519" i="12"/>
  <c r="O1500" i="12"/>
  <c r="O1489" i="12"/>
  <c r="O1477" i="12"/>
  <c r="O1225" i="12"/>
  <c r="O1191" i="12"/>
  <c r="O1179" i="12"/>
  <c r="O787" i="12"/>
  <c r="O775" i="12"/>
  <c r="O947" i="12"/>
  <c r="O1003" i="12"/>
  <c r="O2042" i="12"/>
  <c r="O2006" i="12"/>
  <c r="O1996" i="12"/>
  <c r="O1986" i="12"/>
  <c r="O1969" i="12"/>
  <c r="O1932" i="12"/>
  <c r="O1922" i="12"/>
  <c r="O1905" i="12"/>
  <c r="O1895" i="12"/>
  <c r="O1885" i="12"/>
  <c r="O1876" i="12"/>
  <c r="O1868" i="12"/>
  <c r="O1858" i="12"/>
  <c r="O1848" i="12"/>
  <c r="O1840" i="12"/>
  <c r="O1832" i="12"/>
  <c r="O1806" i="12"/>
  <c r="O1790" i="12"/>
  <c r="O1732" i="12"/>
  <c r="O1715" i="12"/>
  <c r="O1691" i="12"/>
  <c r="O1681" i="12"/>
  <c r="O1672" i="12"/>
  <c r="O1653" i="12"/>
  <c r="O1645" i="12"/>
  <c r="O1549" i="12"/>
  <c r="O1540" i="12"/>
  <c r="O1530" i="12"/>
  <c r="O1487" i="12"/>
  <c r="O1440" i="12"/>
  <c r="O1234" i="12"/>
  <c r="O1224" i="12"/>
  <c r="O1213" i="12"/>
  <c r="O1190" i="12"/>
  <c r="O1103" i="12"/>
  <c r="O1042" i="12"/>
  <c r="O1028" i="12"/>
  <c r="O1002" i="12"/>
  <c r="O985" i="12"/>
  <c r="O973" i="12"/>
  <c r="O922" i="12"/>
  <c r="O180" i="12"/>
  <c r="O132" i="12"/>
  <c r="O921" i="12"/>
  <c r="O2187" i="12"/>
  <c r="O2077" i="12"/>
  <c r="O2068" i="12"/>
  <c r="O2058" i="12"/>
  <c r="O2032" i="12"/>
  <c r="O2022" i="12"/>
  <c r="O2005" i="12"/>
  <c r="O1995" i="12"/>
  <c r="O1968" i="12"/>
  <c r="O1958" i="12"/>
  <c r="O1941" i="12"/>
  <c r="O1931" i="12"/>
  <c r="O1921" i="12"/>
  <c r="O1912" i="12"/>
  <c r="O1884" i="12"/>
  <c r="O1847" i="12"/>
  <c r="O1831" i="12"/>
  <c r="O1822" i="12"/>
  <c r="O1814" i="12"/>
  <c r="O1789" i="12"/>
  <c r="O1731" i="12"/>
  <c r="O1723" i="12"/>
  <c r="O1706" i="12"/>
  <c r="O1699" i="12"/>
  <c r="O1690" i="12"/>
  <c r="O1671" i="12"/>
  <c r="O1644" i="12"/>
  <c r="O1517" i="12"/>
  <c r="O1456" i="12"/>
  <c r="O1233" i="12"/>
  <c r="O1189" i="12"/>
  <c r="O1165" i="12"/>
  <c r="O1102" i="12"/>
  <c r="O1015" i="12"/>
  <c r="O284" i="12"/>
  <c r="O272" i="12"/>
  <c r="O2246" i="12"/>
  <c r="O2203" i="12"/>
  <c r="O2195" i="12"/>
  <c r="O2186" i="12"/>
  <c r="O2144" i="12"/>
  <c r="O2136" i="12"/>
  <c r="O2110" i="12"/>
  <c r="O2102" i="12"/>
  <c r="O2067" i="12"/>
  <c r="O2031" i="12"/>
  <c r="O2004" i="12"/>
  <c r="O1994" i="12"/>
  <c r="O1977" i="12"/>
  <c r="O1967" i="12"/>
  <c r="O1957" i="12"/>
  <c r="O1948" i="12"/>
  <c r="O1940" i="12"/>
  <c r="O1920" i="12"/>
  <c r="O1883" i="12"/>
  <c r="O1866" i="12"/>
  <c r="O1830" i="12"/>
  <c r="O1813" i="12"/>
  <c r="O1788" i="12"/>
  <c r="O1771" i="12"/>
  <c r="O1754" i="12"/>
  <c r="O1738" i="12"/>
  <c r="O1730" i="12"/>
  <c r="O1722" i="12"/>
  <c r="O1705" i="12"/>
  <c r="O1689" i="12"/>
  <c r="O1670" i="12"/>
  <c r="O1643" i="12"/>
  <c r="O1609" i="12"/>
  <c r="O1590" i="12"/>
  <c r="O1570" i="12"/>
  <c r="O1528" i="12"/>
  <c r="O1485" i="12"/>
  <c r="O1436" i="12"/>
  <c r="O1222" i="12"/>
  <c r="O1211" i="12"/>
  <c r="O1200" i="12"/>
  <c r="O1089" i="12"/>
  <c r="O1040" i="12"/>
  <c r="O390" i="12"/>
  <c r="O2245" i="12"/>
  <c r="O2228" i="12"/>
  <c r="O2202" i="12"/>
  <c r="O2185" i="12"/>
  <c r="O2169" i="12"/>
  <c r="O2160" i="12"/>
  <c r="O2143" i="12"/>
  <c r="O2126" i="12"/>
  <c r="O2118" i="12"/>
  <c r="O2101" i="12"/>
  <c r="O2084" i="12"/>
  <c r="O2066" i="12"/>
  <c r="O2049" i="12"/>
  <c r="O2040" i="12"/>
  <c r="O2030" i="12"/>
  <c r="O2013" i="12"/>
  <c r="O2003" i="12"/>
  <c r="O1993" i="12"/>
  <c r="O1984" i="12"/>
  <c r="O1976" i="12"/>
  <c r="O1966" i="12"/>
  <c r="O1956" i="12"/>
  <c r="O1939" i="12"/>
  <c r="O1919" i="12"/>
  <c r="O1874" i="12"/>
  <c r="O1865" i="12"/>
  <c r="O1856" i="12"/>
  <c r="O1838" i="12"/>
  <c r="O1829" i="12"/>
  <c r="O1778" i="12"/>
  <c r="O1762" i="12"/>
  <c r="O1753" i="12"/>
  <c r="O1745" i="12"/>
  <c r="O1729" i="12"/>
  <c r="O1697" i="12"/>
  <c r="O1669" i="12"/>
  <c r="O1642" i="12"/>
  <c r="O1599" i="12"/>
  <c r="O1588" i="12"/>
  <c r="O1560" i="12"/>
  <c r="O1514" i="12"/>
  <c r="O1454" i="12"/>
  <c r="O1210" i="12"/>
  <c r="O1125" i="12"/>
  <c r="O1112" i="12"/>
  <c r="O1077" i="12"/>
  <c r="O937" i="12"/>
  <c r="O870" i="12"/>
  <c r="O858" i="12"/>
  <c r="O591" i="12"/>
  <c r="O533" i="12"/>
  <c r="O509" i="12"/>
  <c r="O2261" i="12"/>
  <c r="O2244" i="12"/>
  <c r="O2236" i="12"/>
  <c r="O2219" i="12"/>
  <c r="O2177" i="12"/>
  <c r="O2168" i="12"/>
  <c r="O2159" i="12"/>
  <c r="O2117" i="12"/>
  <c r="O2100" i="12"/>
  <c r="O2092" i="12"/>
  <c r="O2075" i="12"/>
  <c r="O2056" i="12"/>
  <c r="O2039" i="12"/>
  <c r="O2029" i="12"/>
  <c r="O2020" i="12"/>
  <c r="O2012" i="12"/>
  <c r="O2002" i="12"/>
  <c r="O1992" i="12"/>
  <c r="O1975" i="12"/>
  <c r="O1955" i="12"/>
  <c r="O1938" i="12"/>
  <c r="O1910" i="12"/>
  <c r="O1901" i="12"/>
  <c r="O1892" i="12"/>
  <c r="O1855" i="12"/>
  <c r="O1820" i="12"/>
  <c r="O1811" i="12"/>
  <c r="O1796" i="12"/>
  <c r="O1777" i="12"/>
  <c r="O1761" i="12"/>
  <c r="O1659" i="12"/>
  <c r="O1597" i="12"/>
  <c r="O1546" i="12"/>
  <c r="O1483" i="12"/>
  <c r="O1452" i="12"/>
  <c r="O1198" i="12"/>
  <c r="O1111" i="12"/>
  <c r="O1087" i="12"/>
  <c r="O1051" i="12"/>
  <c r="O1024" i="12"/>
  <c r="O1012" i="12"/>
  <c r="O951" i="12"/>
  <c r="O934" i="12"/>
  <c r="O881" i="12"/>
  <c r="O2091" i="12"/>
  <c r="O2074" i="12"/>
  <c r="O2047" i="12"/>
  <c r="O2038" i="12"/>
  <c r="O2028" i="12"/>
  <c r="O2011" i="12"/>
  <c r="O1991" i="12"/>
  <c r="O1974" i="12"/>
  <c r="O1937" i="12"/>
  <c r="O1928" i="12"/>
  <c r="O1891" i="12"/>
  <c r="O1881" i="12"/>
  <c r="O1854" i="12"/>
  <c r="O1819" i="12"/>
  <c r="O1712" i="12"/>
  <c r="O1678" i="12"/>
  <c r="O1658" i="12"/>
  <c r="O1640" i="12"/>
  <c r="O1545" i="12"/>
  <c r="O1537" i="12"/>
  <c r="O1504" i="12"/>
  <c r="O1208" i="12"/>
  <c r="O1197" i="12"/>
  <c r="O1173" i="12"/>
  <c r="O1136" i="12"/>
  <c r="O1049" i="12"/>
  <c r="O932" i="12"/>
  <c r="O916" i="12"/>
  <c r="O2090" i="12"/>
  <c r="O2082" i="12"/>
  <c r="O2063" i="12"/>
  <c r="O2046" i="12"/>
  <c r="O2027" i="12"/>
  <c r="O1982" i="12"/>
  <c r="O1964" i="12"/>
  <c r="O1927" i="12"/>
  <c r="O1917" i="12"/>
  <c r="O1890" i="12"/>
  <c r="O1880" i="12"/>
  <c r="O1872" i="12"/>
  <c r="O1836" i="12"/>
  <c r="O1818" i="12"/>
  <c r="O1802" i="12"/>
  <c r="O1794" i="12"/>
  <c r="O1784" i="12"/>
  <c r="O1743" i="12"/>
  <c r="O1711" i="12"/>
  <c r="O1677" i="12"/>
  <c r="O1657" i="12"/>
  <c r="O1585" i="12"/>
  <c r="O1557" i="12"/>
  <c r="O1524" i="12"/>
  <c r="O1495" i="12"/>
  <c r="O1463" i="12"/>
  <c r="O1450" i="12"/>
  <c r="O1228" i="12"/>
  <c r="O1218" i="12"/>
  <c r="O1172" i="12"/>
  <c r="O1085" i="12"/>
  <c r="O991" i="12"/>
  <c r="O2149" i="12"/>
  <c r="O2132" i="12"/>
  <c r="O2115" i="12"/>
  <c r="O2045" i="12"/>
  <c r="O2018" i="12"/>
  <c r="O2009" i="12"/>
  <c r="O2000" i="12"/>
  <c r="O1963" i="12"/>
  <c r="O1953" i="12"/>
  <c r="O1926" i="12"/>
  <c r="O1916" i="12"/>
  <c r="O1908" i="12"/>
  <c r="O1793" i="12"/>
  <c r="O1775" i="12"/>
  <c r="O1759" i="12"/>
  <c r="O1735" i="12"/>
  <c r="O1719" i="12"/>
  <c r="O1710" i="12"/>
  <c r="O1685" i="12"/>
  <c r="O1676" i="12"/>
  <c r="O1656" i="12"/>
  <c r="O1625" i="12"/>
  <c r="O1615" i="12"/>
  <c r="O1555" i="12"/>
  <c r="O1493" i="12"/>
  <c r="O1217" i="12"/>
  <c r="O1206" i="12"/>
  <c r="O1195" i="12"/>
  <c r="O1033" i="12"/>
  <c r="O1021" i="12"/>
  <c r="O902" i="12"/>
  <c r="O2216" i="12"/>
  <c r="O2182" i="12"/>
  <c r="O2174" i="12"/>
  <c r="O2131" i="12"/>
  <c r="O2123" i="12"/>
  <c r="O2114" i="12"/>
  <c r="O2072" i="12"/>
  <c r="O1999" i="12"/>
  <c r="O1989" i="12"/>
  <c r="O1962" i="12"/>
  <c r="O1952" i="12"/>
  <c r="O1944" i="12"/>
  <c r="O1862" i="12"/>
  <c r="O1852" i="12"/>
  <c r="O1826" i="12"/>
  <c r="O1782" i="12"/>
  <c r="O1758" i="12"/>
  <c r="O1718" i="12"/>
  <c r="O1675" i="12"/>
  <c r="O1614" i="12"/>
  <c r="O1583" i="12"/>
  <c r="O1566" i="12"/>
  <c r="O1543" i="12"/>
  <c r="O1534" i="12"/>
  <c r="O1510" i="12"/>
  <c r="O1445" i="12"/>
  <c r="O1205" i="12"/>
  <c r="O1182" i="12"/>
  <c r="O1170" i="12"/>
  <c r="O1132" i="12"/>
  <c r="O1083" i="12"/>
  <c r="O962" i="12"/>
  <c r="O901" i="12"/>
  <c r="O742" i="12"/>
  <c r="O1687" i="12"/>
  <c r="O1660" i="12"/>
  <c r="O1651" i="12"/>
  <c r="O1621" i="12"/>
  <c r="O1604" i="12"/>
  <c r="O1567" i="12"/>
  <c r="O1507" i="12"/>
  <c r="O1478" i="12"/>
  <c r="O1216" i="12"/>
  <c r="O1207" i="12"/>
  <c r="O1199" i="12"/>
  <c r="O1171" i="12"/>
  <c r="O1128" i="12"/>
  <c r="O1069" i="12"/>
  <c r="O1058" i="12"/>
  <c r="O1038" i="12"/>
  <c r="O1029" i="12"/>
  <c r="O1011" i="12"/>
  <c r="O990" i="12"/>
  <c r="O981" i="12"/>
  <c r="O972" i="12"/>
  <c r="O950" i="12"/>
  <c r="O912" i="12"/>
  <c r="O891" i="12"/>
  <c r="O880" i="12"/>
  <c r="O846" i="12"/>
  <c r="O832" i="12"/>
  <c r="O786" i="12"/>
  <c r="O741" i="12"/>
  <c r="O718" i="12"/>
  <c r="O682" i="12"/>
  <c r="O624" i="12"/>
  <c r="O568" i="12"/>
  <c r="O556" i="12"/>
  <c r="O437" i="12"/>
  <c r="O425" i="12"/>
  <c r="O401" i="12"/>
  <c r="O329" i="12"/>
  <c r="O203" i="12"/>
  <c r="O131" i="12"/>
  <c r="O95" i="12"/>
  <c r="O38" i="12"/>
  <c r="O1010" i="12"/>
  <c r="O989" i="12"/>
  <c r="O980" i="12"/>
  <c r="O971" i="12"/>
  <c r="O960" i="12"/>
  <c r="O920" i="12"/>
  <c r="O911" i="12"/>
  <c r="O890" i="12"/>
  <c r="O879" i="12"/>
  <c r="O868" i="12"/>
  <c r="O856" i="12"/>
  <c r="O808" i="12"/>
  <c r="O796" i="12"/>
  <c r="O763" i="12"/>
  <c r="O751" i="12"/>
  <c r="O717" i="12"/>
  <c r="O681" i="12"/>
  <c r="O543" i="12"/>
  <c r="O258" i="12"/>
  <c r="O190" i="12"/>
  <c r="O1169" i="12"/>
  <c r="O1161" i="12"/>
  <c r="O1146" i="12"/>
  <c r="O1109" i="12"/>
  <c r="O1076" i="12"/>
  <c r="O1067" i="12"/>
  <c r="O1047" i="12"/>
  <c r="O930" i="12"/>
  <c r="O900" i="12"/>
  <c r="O889" i="12"/>
  <c r="O784" i="12"/>
  <c r="O762" i="12"/>
  <c r="O704" i="12"/>
  <c r="O692" i="12"/>
  <c r="O530" i="12"/>
  <c r="O518" i="12"/>
  <c r="O506" i="12"/>
  <c r="O470" i="12"/>
  <c r="O411" i="12"/>
  <c r="O327" i="12"/>
  <c r="O293" i="12"/>
  <c r="O281" i="12"/>
  <c r="O257" i="12"/>
  <c r="O212" i="12"/>
  <c r="O141" i="12"/>
  <c r="O93" i="12"/>
  <c r="O47" i="12"/>
  <c r="O1232" i="12"/>
  <c r="O1223" i="12"/>
  <c r="O1196" i="12"/>
  <c r="O1188" i="12"/>
  <c r="O1066" i="12"/>
  <c r="O1046" i="12"/>
  <c r="O999" i="12"/>
  <c r="O969" i="12"/>
  <c r="O948" i="12"/>
  <c r="O929" i="12"/>
  <c r="O899" i="12"/>
  <c r="O888" i="12"/>
  <c r="O877" i="12"/>
  <c r="O841" i="12"/>
  <c r="O829" i="12"/>
  <c r="O772" i="12"/>
  <c r="O738" i="12"/>
  <c r="O715" i="12"/>
  <c r="O691" i="12"/>
  <c r="O679" i="12"/>
  <c r="O656" i="12"/>
  <c r="O565" i="12"/>
  <c r="O541" i="12"/>
  <c r="O422" i="12"/>
  <c r="O410" i="12"/>
  <c r="O398" i="12"/>
  <c r="O374" i="12"/>
  <c r="O362" i="12"/>
  <c r="O326" i="12"/>
  <c r="O268" i="12"/>
  <c r="O245" i="12"/>
  <c r="O200" i="12"/>
  <c r="O164" i="12"/>
  <c r="O140" i="12"/>
  <c r="O128" i="12"/>
  <c r="O116" i="12"/>
  <c r="O104" i="12"/>
  <c r="O92" i="12"/>
  <c r="O35" i="12"/>
  <c r="O1231" i="12"/>
  <c r="O1187" i="12"/>
  <c r="O1100" i="12"/>
  <c r="O1092" i="12"/>
  <c r="O1064" i="12"/>
  <c r="O1055" i="12"/>
  <c r="O1035" i="12"/>
  <c r="O1026" i="12"/>
  <c r="O1017" i="12"/>
  <c r="O1008" i="12"/>
  <c r="O998" i="12"/>
  <c r="O987" i="12"/>
  <c r="O978" i="12"/>
  <c r="O918" i="12"/>
  <c r="O909" i="12"/>
  <c r="O898" i="12"/>
  <c r="O876" i="12"/>
  <c r="O865" i="12"/>
  <c r="O853" i="12"/>
  <c r="O840" i="12"/>
  <c r="O817" i="12"/>
  <c r="O804" i="12"/>
  <c r="O793" i="12"/>
  <c r="O782" i="12"/>
  <c r="O760" i="12"/>
  <c r="O678" i="12"/>
  <c r="O620" i="12"/>
  <c r="O576" i="12"/>
  <c r="O552" i="12"/>
  <c r="O433" i="12"/>
  <c r="O337" i="12"/>
  <c r="O302" i="12"/>
  <c r="O80" i="12"/>
  <c r="O1230" i="12"/>
  <c r="O1186" i="12"/>
  <c r="O1177" i="12"/>
  <c r="O1133" i="12"/>
  <c r="O1091" i="12"/>
  <c r="O1074" i="12"/>
  <c r="O1025" i="12"/>
  <c r="O1016" i="12"/>
  <c r="O1007" i="12"/>
  <c r="O986" i="12"/>
  <c r="O977" i="12"/>
  <c r="O957" i="12"/>
  <c r="O926" i="12"/>
  <c r="O917" i="12"/>
  <c r="O908" i="12"/>
  <c r="O897" i="12"/>
  <c r="O886" i="12"/>
  <c r="O875" i="12"/>
  <c r="O864" i="12"/>
  <c r="O852" i="12"/>
  <c r="O816" i="12"/>
  <c r="O792" i="12"/>
  <c r="O781" i="12"/>
  <c r="O748" i="12"/>
  <c r="O725" i="12"/>
  <c r="O666" i="12"/>
  <c r="O619" i="12"/>
  <c r="O597" i="12"/>
  <c r="O479" i="12"/>
  <c r="O455" i="12"/>
  <c r="O290" i="12"/>
  <c r="O278" i="12"/>
  <c r="O266" i="12"/>
  <c r="O254" i="12"/>
  <c r="O221" i="12"/>
  <c r="O102" i="12"/>
  <c r="O68" i="12"/>
  <c r="O1579" i="12"/>
  <c r="O1522" i="12"/>
  <c r="O1474" i="12"/>
  <c r="O1458" i="12"/>
  <c r="O1447" i="12"/>
  <c r="O1229" i="12"/>
  <c r="O1221" i="12"/>
  <c r="O1212" i="12"/>
  <c r="O1194" i="12"/>
  <c r="O1185" i="12"/>
  <c r="O1176" i="12"/>
  <c r="O1116" i="12"/>
  <c r="O1090" i="12"/>
  <c r="O1082" i="12"/>
  <c r="O1073" i="12"/>
  <c r="O1053" i="12"/>
  <c r="O1044" i="12"/>
  <c r="O956" i="12"/>
  <c r="O907" i="12"/>
  <c r="O896" i="12"/>
  <c r="O874" i="12"/>
  <c r="O802" i="12"/>
  <c r="O780" i="12"/>
  <c r="O769" i="12"/>
  <c r="O758" i="12"/>
  <c r="O700" i="12"/>
  <c r="O676" i="12"/>
  <c r="O607" i="12"/>
  <c r="O585" i="12"/>
  <c r="O574" i="12"/>
  <c r="O550" i="12"/>
  <c r="O371" i="12"/>
  <c r="O347" i="12"/>
  <c r="O335" i="12"/>
  <c r="O185" i="12"/>
  <c r="O173" i="12"/>
  <c r="O137" i="12"/>
  <c r="O113" i="12"/>
  <c r="O101" i="12"/>
  <c r="O1238" i="12"/>
  <c r="O1220" i="12"/>
  <c r="O1184" i="12"/>
  <c r="O1175" i="12"/>
  <c r="O1166" i="12"/>
  <c r="O1153" i="12"/>
  <c r="O1115" i="12"/>
  <c r="O1106" i="12"/>
  <c r="O1098" i="12"/>
  <c r="O1062" i="12"/>
  <c r="O1052" i="12"/>
  <c r="O1043" i="12"/>
  <c r="O966" i="12"/>
  <c r="O945" i="12"/>
  <c r="O906" i="12"/>
  <c r="O895" i="12"/>
  <c r="O862" i="12"/>
  <c r="O850" i="12"/>
  <c r="O768" i="12"/>
  <c r="O757" i="12"/>
  <c r="O687" i="12"/>
  <c r="O664" i="12"/>
  <c r="O629" i="12"/>
  <c r="O606" i="12"/>
  <c r="O573" i="12"/>
  <c r="O465" i="12"/>
  <c r="O311" i="12"/>
  <c r="O288" i="12"/>
  <c r="O219" i="12"/>
  <c r="O160" i="12"/>
  <c r="O77" i="12"/>
  <c r="O54" i="12"/>
  <c r="O1183" i="12"/>
  <c r="O1174" i="12"/>
  <c r="O1061" i="12"/>
  <c r="O1023" i="12"/>
  <c r="O1014" i="12"/>
  <c r="O1005" i="12"/>
  <c r="O993" i="12"/>
  <c r="O984" i="12"/>
  <c r="O975" i="12"/>
  <c r="O965" i="12"/>
  <c r="O915" i="12"/>
  <c r="O905" i="12"/>
  <c r="O894" i="12"/>
  <c r="O778" i="12"/>
  <c r="O756" i="12"/>
  <c r="O722" i="12"/>
  <c r="O674" i="12"/>
  <c r="O663" i="12"/>
  <c r="O650" i="12"/>
  <c r="O628" i="12"/>
  <c r="O524" i="12"/>
  <c r="O476" i="12"/>
  <c r="O464" i="12"/>
  <c r="O357" i="12"/>
  <c r="O263" i="12"/>
  <c r="O65" i="12"/>
  <c r="O1140" i="12"/>
  <c r="O1122" i="12"/>
  <c r="O1088" i="12"/>
  <c r="O1080" i="12"/>
  <c r="O1022" i="12"/>
  <c r="O1013" i="12"/>
  <c r="O983" i="12"/>
  <c r="O974" i="12"/>
  <c r="O953" i="12"/>
  <c r="O923" i="12"/>
  <c r="O914" i="12"/>
  <c r="O904" i="12"/>
  <c r="O893" i="12"/>
  <c r="O835" i="12"/>
  <c r="O799" i="12"/>
  <c r="O615" i="12"/>
  <c r="O593" i="12"/>
  <c r="O559" i="12"/>
  <c r="O547" i="12"/>
  <c r="O368" i="12"/>
  <c r="O344" i="12"/>
  <c r="O320" i="12"/>
  <c r="O298" i="12"/>
  <c r="O229" i="12"/>
  <c r="O194" i="12"/>
  <c r="O182" i="12"/>
  <c r="O170" i="12"/>
  <c r="O158" i="12"/>
  <c r="O134" i="12"/>
  <c r="O98" i="12"/>
  <c r="O41" i="12"/>
  <c r="O1209" i="12"/>
  <c r="O1164" i="12"/>
  <c r="O1130" i="12"/>
  <c r="O1121" i="12"/>
  <c r="O1104" i="12"/>
  <c r="O1041" i="12"/>
  <c r="O903" i="12"/>
  <c r="O859" i="12"/>
  <c r="O834" i="12"/>
  <c r="O811" i="12"/>
  <c r="O754" i="12"/>
  <c r="O732" i="12"/>
  <c r="O720" i="12"/>
  <c r="O708" i="12"/>
  <c r="O696" i="12"/>
  <c r="O661" i="12"/>
  <c r="O558" i="12"/>
  <c r="O498" i="12"/>
  <c r="O486" i="12"/>
  <c r="O308" i="12"/>
  <c r="O863" i="12"/>
  <c r="O855" i="12"/>
  <c r="O839" i="12"/>
  <c r="O831" i="12"/>
  <c r="O815" i="12"/>
  <c r="O807" i="12"/>
  <c r="O716" i="12"/>
  <c r="O707" i="12"/>
  <c r="O699" i="12"/>
  <c r="O690" i="12"/>
  <c r="O680" i="12"/>
  <c r="O592" i="12"/>
  <c r="O575" i="12"/>
  <c r="O567" i="12"/>
  <c r="O549" i="12"/>
  <c r="O540" i="12"/>
  <c r="O529" i="12"/>
  <c r="O497" i="12"/>
  <c r="O485" i="12"/>
  <c r="O475" i="12"/>
  <c r="O454" i="12"/>
  <c r="O432" i="12"/>
  <c r="O421" i="12"/>
  <c r="O377" i="12"/>
  <c r="O367" i="12"/>
  <c r="O346" i="12"/>
  <c r="O336" i="12"/>
  <c r="O307" i="12"/>
  <c r="O297" i="12"/>
  <c r="O287" i="12"/>
  <c r="O277" i="12"/>
  <c r="O267" i="12"/>
  <c r="O238" i="12"/>
  <c r="O228" i="12"/>
  <c r="O189" i="12"/>
  <c r="O179" i="12"/>
  <c r="O169" i="12"/>
  <c r="O159" i="12"/>
  <c r="O150" i="12"/>
  <c r="O121" i="12"/>
  <c r="O112" i="12"/>
  <c r="O64" i="12"/>
  <c r="O53" i="12"/>
  <c r="O34" i="12"/>
  <c r="O887" i="12"/>
  <c r="O878" i="12"/>
  <c r="O854" i="12"/>
  <c r="O830" i="12"/>
  <c r="O797" i="12"/>
  <c r="O789" i="12"/>
  <c r="O773" i="12"/>
  <c r="O765" i="12"/>
  <c r="O749" i="12"/>
  <c r="O723" i="12"/>
  <c r="O706" i="12"/>
  <c r="O698" i="12"/>
  <c r="O689" i="12"/>
  <c r="O672" i="12"/>
  <c r="O636" i="12"/>
  <c r="O609" i="12"/>
  <c r="O601" i="12"/>
  <c r="O566" i="12"/>
  <c r="O539" i="12"/>
  <c r="O528" i="12"/>
  <c r="O507" i="12"/>
  <c r="O484" i="12"/>
  <c r="O474" i="12"/>
  <c r="O453" i="12"/>
  <c r="O442" i="12"/>
  <c r="O431" i="12"/>
  <c r="O420" i="12"/>
  <c r="O399" i="12"/>
  <c r="O388" i="12"/>
  <c r="O376" i="12"/>
  <c r="O366" i="12"/>
  <c r="O345" i="12"/>
  <c r="O316" i="12"/>
  <c r="O306" i="12"/>
  <c r="O296" i="12"/>
  <c r="O286" i="12"/>
  <c r="O276" i="12"/>
  <c r="O247" i="12"/>
  <c r="O237" i="12"/>
  <c r="O208" i="12"/>
  <c r="O198" i="12"/>
  <c r="O188" i="12"/>
  <c r="O178" i="12"/>
  <c r="O168" i="12"/>
  <c r="O73" i="12"/>
  <c r="O63" i="12"/>
  <c r="O52" i="12"/>
  <c r="O43" i="12"/>
  <c r="O33" i="12"/>
  <c r="O954" i="12"/>
  <c r="O2428" i="12"/>
  <c r="O788" i="12"/>
  <c r="O740" i="12"/>
  <c r="O697" i="12"/>
  <c r="O688" i="12"/>
  <c r="O671" i="12"/>
  <c r="O662" i="12"/>
  <c r="O653" i="12"/>
  <c r="O608" i="12"/>
  <c r="O600" i="12"/>
  <c r="O538" i="12"/>
  <c r="O527" i="12"/>
  <c r="O517" i="12"/>
  <c r="O495" i="12"/>
  <c r="O483" i="12"/>
  <c r="O473" i="12"/>
  <c r="O463" i="12"/>
  <c r="O452" i="12"/>
  <c r="O441" i="12"/>
  <c r="O430" i="12"/>
  <c r="O419" i="12"/>
  <c r="O409" i="12"/>
  <c r="O387" i="12"/>
  <c r="O375" i="12"/>
  <c r="O355" i="12"/>
  <c r="O325" i="12"/>
  <c r="O315" i="12"/>
  <c r="O305" i="12"/>
  <c r="O295" i="12"/>
  <c r="O256" i="12"/>
  <c r="O246" i="12"/>
  <c r="O217" i="12"/>
  <c r="O207" i="12"/>
  <c r="O197" i="12"/>
  <c r="O177" i="12"/>
  <c r="O139" i="12"/>
  <c r="O130" i="12"/>
  <c r="O91" i="12"/>
  <c r="O81" i="12"/>
  <c r="O72" i="12"/>
  <c r="O42" i="12"/>
  <c r="O869" i="12"/>
  <c r="O861" i="12"/>
  <c r="O845" i="12"/>
  <c r="O837" i="12"/>
  <c r="O821" i="12"/>
  <c r="O813" i="12"/>
  <c r="O739" i="12"/>
  <c r="O731" i="12"/>
  <c r="O714" i="12"/>
  <c r="O670" i="12"/>
  <c r="O652" i="12"/>
  <c r="O644" i="12"/>
  <c r="O634" i="12"/>
  <c r="O626" i="12"/>
  <c r="O617" i="12"/>
  <c r="O599" i="12"/>
  <c r="O582" i="12"/>
  <c r="O537" i="12"/>
  <c r="O526" i="12"/>
  <c r="O516" i="12"/>
  <c r="O494" i="12"/>
  <c r="O472" i="12"/>
  <c r="O462" i="12"/>
  <c r="O451" i="12"/>
  <c r="O440" i="12"/>
  <c r="O418" i="12"/>
  <c r="O408" i="12"/>
  <c r="O386" i="12"/>
  <c r="O364" i="12"/>
  <c r="O354" i="12"/>
  <c r="O334" i="12"/>
  <c r="O324" i="12"/>
  <c r="O314" i="12"/>
  <c r="O304" i="12"/>
  <c r="O294" i="12"/>
  <c r="O265" i="12"/>
  <c r="O255" i="12"/>
  <c r="O226" i="12"/>
  <c r="O216" i="12"/>
  <c r="O196" i="12"/>
  <c r="O186" i="12"/>
  <c r="O157" i="12"/>
  <c r="O148" i="12"/>
  <c r="O138" i="12"/>
  <c r="O129" i="12"/>
  <c r="O109" i="12"/>
  <c r="O90" i="12"/>
  <c r="O71" i="12"/>
  <c r="O61" i="12"/>
  <c r="O963" i="12"/>
  <c r="O1039" i="12"/>
  <c r="O1254" i="12"/>
  <c r="O1265" i="12"/>
  <c r="O1277" i="12"/>
  <c r="O1289" i="12"/>
  <c r="O1301" i="12"/>
  <c r="O1313" i="12"/>
  <c r="O1325" i="12"/>
  <c r="O1337" i="12"/>
  <c r="O1349" i="12"/>
  <c r="O1361" i="12"/>
  <c r="O1373" i="12"/>
  <c r="O1385" i="12"/>
  <c r="O1397" i="12"/>
  <c r="O1409" i="12"/>
  <c r="O1421" i="12"/>
  <c r="O885" i="12"/>
  <c r="O860" i="12"/>
  <c r="O836" i="12"/>
  <c r="O812" i="12"/>
  <c r="O803" i="12"/>
  <c r="O795" i="12"/>
  <c r="O779" i="12"/>
  <c r="O771" i="12"/>
  <c r="O755" i="12"/>
  <c r="O747" i="12"/>
  <c r="O721" i="12"/>
  <c r="O713" i="12"/>
  <c r="O651" i="12"/>
  <c r="O625" i="12"/>
  <c r="O616" i="12"/>
  <c r="O598" i="12"/>
  <c r="O581" i="12"/>
  <c r="O564" i="12"/>
  <c r="O536" i="12"/>
  <c r="O525" i="12"/>
  <c r="O515" i="12"/>
  <c r="O505" i="12"/>
  <c r="O493" i="12"/>
  <c r="O471" i="12"/>
  <c r="O461" i="12"/>
  <c r="O450" i="12"/>
  <c r="O439" i="12"/>
  <c r="O428" i="12"/>
  <c r="O417" i="12"/>
  <c r="O407" i="12"/>
  <c r="O397" i="12"/>
  <c r="O385" i="12"/>
  <c r="O363" i="12"/>
  <c r="O353" i="12"/>
  <c r="O333" i="12"/>
  <c r="O323" i="12"/>
  <c r="O313" i="12"/>
  <c r="O303" i="12"/>
  <c r="O274" i="12"/>
  <c r="O264" i="12"/>
  <c r="O235" i="12"/>
  <c r="O225" i="12"/>
  <c r="O215" i="12"/>
  <c r="O205" i="12"/>
  <c r="O195" i="12"/>
  <c r="O166" i="12"/>
  <c r="O147" i="12"/>
  <c r="O118" i="12"/>
  <c r="O108" i="12"/>
  <c r="O89" i="12"/>
  <c r="O70" i="12"/>
  <c r="O60" i="12"/>
  <c r="O31" i="12"/>
  <c r="O1157" i="12"/>
  <c r="O1266" i="12"/>
  <c r="O1278" i="12"/>
  <c r="O1290" i="12"/>
  <c r="O1302" i="12"/>
  <c r="O1314" i="12"/>
  <c r="O1326" i="12"/>
  <c r="O884" i="12"/>
  <c r="O794" i="12"/>
  <c r="O770" i="12"/>
  <c r="O695" i="12"/>
  <c r="O686" i="12"/>
  <c r="O677" i="12"/>
  <c r="O660" i="12"/>
  <c r="O580" i="12"/>
  <c r="O563" i="12"/>
  <c r="O555" i="12"/>
  <c r="O546" i="12"/>
  <c r="O535" i="12"/>
  <c r="O514" i="12"/>
  <c r="O504" i="12"/>
  <c r="O492" i="12"/>
  <c r="O481" i="12"/>
  <c r="O449" i="12"/>
  <c r="O438" i="12"/>
  <c r="O427" i="12"/>
  <c r="O406" i="12"/>
  <c r="O396" i="12"/>
  <c r="O384" i="12"/>
  <c r="O373" i="12"/>
  <c r="O352" i="12"/>
  <c r="O342" i="12"/>
  <c r="O332" i="12"/>
  <c r="O322" i="12"/>
  <c r="O283" i="12"/>
  <c r="O244" i="12"/>
  <c r="O234" i="12"/>
  <c r="O224" i="12"/>
  <c r="O214" i="12"/>
  <c r="O204" i="12"/>
  <c r="O175" i="12"/>
  <c r="O165" i="12"/>
  <c r="O117" i="12"/>
  <c r="O107" i="12"/>
  <c r="O88" i="12"/>
  <c r="O79" i="12"/>
  <c r="O69" i="12"/>
  <c r="O30" i="12"/>
  <c r="O1158" i="12"/>
  <c r="O867" i="12"/>
  <c r="O851" i="12"/>
  <c r="O827" i="12"/>
  <c r="O819" i="12"/>
  <c r="O737" i="12"/>
  <c r="O729" i="12"/>
  <c r="O703" i="12"/>
  <c r="O694" i="12"/>
  <c r="O685" i="12"/>
  <c r="O668" i="12"/>
  <c r="O659" i="12"/>
  <c r="O642" i="12"/>
  <c r="O579" i="12"/>
  <c r="O562" i="12"/>
  <c r="O554" i="12"/>
  <c r="O545" i="12"/>
  <c r="O534" i="12"/>
  <c r="O513" i="12"/>
  <c r="O503" i="12"/>
  <c r="O491" i="12"/>
  <c r="O480" i="12"/>
  <c r="O459" i="12"/>
  <c r="O448" i="12"/>
  <c r="O426" i="12"/>
  <c r="O405" i="12"/>
  <c r="O395" i="12"/>
  <c r="O383" i="12"/>
  <c r="O372" i="12"/>
  <c r="O351" i="12"/>
  <c r="O341" i="12"/>
  <c r="O331" i="12"/>
  <c r="O321" i="12"/>
  <c r="O292" i="12"/>
  <c r="O282" i="12"/>
  <c r="O253" i="12"/>
  <c r="O243" i="12"/>
  <c r="O233" i="12"/>
  <c r="O223" i="12"/>
  <c r="O213" i="12"/>
  <c r="O184" i="12"/>
  <c r="O174" i="12"/>
  <c r="O136" i="12"/>
  <c r="O127" i="12"/>
  <c r="O106" i="12"/>
  <c r="O97" i="12"/>
  <c r="O87" i="12"/>
  <c r="O78" i="12"/>
  <c r="O58" i="12"/>
  <c r="O48" i="12"/>
  <c r="O39" i="12"/>
  <c r="O1159" i="12"/>
  <c r="O866" i="12"/>
  <c r="O818" i="12"/>
  <c r="O801" i="12"/>
  <c r="O785" i="12"/>
  <c r="O777" i="12"/>
  <c r="O761" i="12"/>
  <c r="O753" i="12"/>
  <c r="O736" i="12"/>
  <c r="O719" i="12"/>
  <c r="O711" i="12"/>
  <c r="O693" i="12"/>
  <c r="O684" i="12"/>
  <c r="O667" i="12"/>
  <c r="O649" i="12"/>
  <c r="O641" i="12"/>
  <c r="O623" i="12"/>
  <c r="O614" i="12"/>
  <c r="O605" i="12"/>
  <c r="O596" i="12"/>
  <c r="O553" i="12"/>
  <c r="O523" i="12"/>
  <c r="O512" i="12"/>
  <c r="O502" i="12"/>
  <c r="O490" i="12"/>
  <c r="O469" i="12"/>
  <c r="O458" i="12"/>
  <c r="O447" i="12"/>
  <c r="O415" i="12"/>
  <c r="O404" i="12"/>
  <c r="O394" i="12"/>
  <c r="O382" i="12"/>
  <c r="O361" i="12"/>
  <c r="O350" i="12"/>
  <c r="O340" i="12"/>
  <c r="O330" i="12"/>
  <c r="O301" i="12"/>
  <c r="O291" i="12"/>
  <c r="O262" i="12"/>
  <c r="O252" i="12"/>
  <c r="O242" i="12"/>
  <c r="O232" i="12"/>
  <c r="O222" i="12"/>
  <c r="O193" i="12"/>
  <c r="O183" i="12"/>
  <c r="O154" i="12"/>
  <c r="O145" i="12"/>
  <c r="O135" i="12"/>
  <c r="O126" i="12"/>
  <c r="O105" i="12"/>
  <c r="O96" i="12"/>
  <c r="O57" i="12"/>
  <c r="O995" i="12"/>
  <c r="O1065" i="12"/>
  <c r="O882" i="12"/>
  <c r="O800" i="12"/>
  <c r="O776" i="12"/>
  <c r="O752" i="12"/>
  <c r="O710" i="12"/>
  <c r="O683" i="12"/>
  <c r="O675" i="12"/>
  <c r="O640" i="12"/>
  <c r="O631" i="12"/>
  <c r="O622" i="12"/>
  <c r="O613" i="12"/>
  <c r="O595" i="12"/>
  <c r="O587" i="12"/>
  <c r="O570" i="12"/>
  <c r="O522" i="12"/>
  <c r="O511" i="12"/>
  <c r="O501" i="12"/>
  <c r="O489" i="12"/>
  <c r="O468" i="12"/>
  <c r="O457" i="12"/>
  <c r="O446" i="12"/>
  <c r="O436" i="12"/>
  <c r="O414" i="12"/>
  <c r="O403" i="12"/>
  <c r="O393" i="12"/>
  <c r="O381" i="12"/>
  <c r="O360" i="12"/>
  <c r="O349" i="12"/>
  <c r="O339" i="12"/>
  <c r="O310" i="12"/>
  <c r="O300" i="12"/>
  <c r="O271" i="12"/>
  <c r="O261" i="12"/>
  <c r="O251" i="12"/>
  <c r="O241" i="12"/>
  <c r="O231" i="12"/>
  <c r="O202" i="12"/>
  <c r="O192" i="12"/>
  <c r="O153" i="12"/>
  <c r="O144" i="12"/>
  <c r="O125" i="12"/>
  <c r="O115" i="12"/>
  <c r="O67" i="12"/>
  <c r="O873" i="12"/>
  <c r="O857" i="12"/>
  <c r="O849" i="12"/>
  <c r="O833" i="12"/>
  <c r="O825" i="12"/>
  <c r="O809" i="12"/>
  <c r="O744" i="12"/>
  <c r="O727" i="12"/>
  <c r="O701" i="12"/>
  <c r="O657" i="12"/>
  <c r="O639" i="12"/>
  <c r="O621" i="12"/>
  <c r="O612" i="12"/>
  <c r="O577" i="12"/>
  <c r="O569" i="12"/>
  <c r="O532" i="12"/>
  <c r="O521" i="12"/>
  <c r="O500" i="12"/>
  <c r="O488" i="12"/>
  <c r="O467" i="12"/>
  <c r="O456" i="12"/>
  <c r="O445" i="12"/>
  <c r="O435" i="12"/>
  <c r="O424" i="12"/>
  <c r="O413" i="12"/>
  <c r="O402" i="12"/>
  <c r="O392" i="12"/>
  <c r="O380" i="12"/>
  <c r="O370" i="12"/>
  <c r="O348" i="12"/>
  <c r="O319" i="12"/>
  <c r="O309" i="12"/>
  <c r="O280" i="12"/>
  <c r="O270" i="12"/>
  <c r="O240" i="12"/>
  <c r="O211" i="12"/>
  <c r="O201" i="12"/>
  <c r="O172" i="12"/>
  <c r="O162" i="12"/>
  <c r="O143" i="12"/>
  <c r="O114" i="12"/>
  <c r="O85" i="12"/>
  <c r="O76" i="12"/>
  <c r="O66" i="12"/>
  <c r="O46" i="12"/>
  <c r="O37" i="12"/>
  <c r="O938" i="12"/>
  <c r="O872" i="12"/>
  <c r="O848" i="12"/>
  <c r="O824" i="12"/>
  <c r="O791" i="12"/>
  <c r="O783" i="12"/>
  <c r="O767" i="12"/>
  <c r="O759" i="12"/>
  <c r="O743" i="12"/>
  <c r="O734" i="12"/>
  <c r="O726" i="12"/>
  <c r="O665" i="12"/>
  <c r="O647" i="12"/>
  <c r="O638" i="12"/>
  <c r="O611" i="12"/>
  <c r="O603" i="12"/>
  <c r="O551" i="12"/>
  <c r="O542" i="12"/>
  <c r="O520" i="12"/>
  <c r="O499" i="12"/>
  <c r="O487" i="12"/>
  <c r="O477" i="12"/>
  <c r="O466" i="12"/>
  <c r="O434" i="12"/>
  <c r="O423" i="12"/>
  <c r="O412" i="12"/>
  <c r="O391" i="12"/>
  <c r="O379" i="12"/>
  <c r="O369" i="12"/>
  <c r="O358" i="12"/>
  <c r="O318" i="12"/>
  <c r="O289" i="12"/>
  <c r="O279" i="12"/>
  <c r="O269" i="12"/>
  <c r="O259" i="12"/>
  <c r="O249" i="12"/>
  <c r="O220" i="12"/>
  <c r="O210" i="12"/>
  <c r="O181" i="12"/>
  <c r="O171" i="12"/>
  <c r="O161" i="12"/>
  <c r="O133" i="12"/>
  <c r="O103" i="12"/>
  <c r="O94" i="12"/>
  <c r="O84" i="12"/>
  <c r="O45" i="12"/>
  <c r="O36" i="12"/>
  <c r="O1110" i="12"/>
  <c r="O2494" i="12"/>
  <c r="G17" i="11"/>
  <c r="O123" i="12"/>
  <c r="O111" i="12"/>
  <c r="O1505" i="12"/>
  <c r="O1769" i="12"/>
  <c r="O1785" i="12"/>
  <c r="O2439" i="12"/>
  <c r="O927" i="12"/>
  <c r="K1235" i="12"/>
  <c r="O1235" i="12" s="1"/>
  <c r="K2088" i="12"/>
  <c r="O2088" i="12" s="1"/>
  <c r="I2517" i="12"/>
  <c r="J16" i="12"/>
  <c r="K16" i="12" s="1"/>
  <c r="K14" i="12" s="1"/>
  <c r="O14" i="12" s="1"/>
  <c r="K1481" i="12"/>
  <c r="O1481" i="12" s="1"/>
  <c r="K1512" i="12"/>
  <c r="O1512" i="12" s="1"/>
  <c r="K1698" i="12"/>
  <c r="O1698" i="12" s="1"/>
  <c r="K1747" i="12"/>
  <c r="O1747" i="12" s="1"/>
  <c r="K1844" i="12"/>
  <c r="O1844" i="12" s="1"/>
  <c r="I2520" i="12"/>
  <c r="K805" i="12"/>
  <c r="O805" i="12" s="1"/>
  <c r="K806" i="12"/>
  <c r="O806" i="12" s="1"/>
  <c r="K939" i="12"/>
  <c r="O939" i="12" s="1"/>
  <c r="K1137" i="12"/>
  <c r="O1137" i="12" s="1"/>
  <c r="K1030" i="12"/>
  <c r="O1030" i="12" s="1"/>
  <c r="K1031" i="12"/>
  <c r="O1031" i="12" s="1"/>
  <c r="K1434" i="12"/>
  <c r="O1434" i="12" s="1"/>
  <c r="O1242" i="12"/>
  <c r="K1241" i="12"/>
  <c r="O1241" i="12" s="1"/>
  <c r="K940" i="12"/>
  <c r="O940" i="12" s="1"/>
  <c r="K1138" i="12"/>
  <c r="O1138" i="12" s="1"/>
  <c r="K1547" i="12"/>
  <c r="O1547" i="12" s="1"/>
  <c r="K1575" i="12"/>
  <c r="O1575" i="12" s="1"/>
  <c r="K1548" i="12"/>
  <c r="O1548" i="12" s="1"/>
  <c r="K1433" i="12"/>
  <c r="O1433" i="12" s="1"/>
  <c r="K1576" i="12"/>
  <c r="O1576" i="12" s="1"/>
  <c r="K1616" i="12"/>
  <c r="O1616" i="12" s="1"/>
  <c r="K1617" i="12"/>
  <c r="O1617" i="12" s="1"/>
  <c r="K1480" i="12"/>
  <c r="O1480" i="12" s="1"/>
  <c r="K1843" i="12"/>
  <c r="O1843" i="12" s="1"/>
  <c r="K1511" i="12"/>
  <c r="O1511" i="12" s="1"/>
  <c r="K1768" i="12"/>
  <c r="O1768" i="12" s="1"/>
  <c r="K1803" i="12"/>
  <c r="O1803" i="12" s="1"/>
  <c r="K1725" i="12"/>
  <c r="O1725" i="12" s="1"/>
  <c r="K2087" i="12"/>
  <c r="O2087" i="12" s="1"/>
  <c r="K2053" i="12"/>
  <c r="O2053" i="12" s="1"/>
  <c r="O2506" i="12" l="1"/>
  <c r="K2491" i="12"/>
  <c r="K1904" i="12"/>
  <c r="O1904" i="12" s="1"/>
  <c r="O2048" i="12"/>
  <c r="O583" i="12"/>
  <c r="K49" i="12"/>
  <c r="O49" i="12" s="1"/>
  <c r="O16" i="12"/>
  <c r="K2522" i="12"/>
  <c r="O2491" i="12"/>
  <c r="I2519" i="12"/>
  <c r="K2520" i="12"/>
  <c r="K2517" i="12" l="1"/>
  <c r="K2523" i="12" s="1"/>
  <c r="K2524" i="12" l="1"/>
  <c r="R2526" i="12" s="1"/>
  <c r="K2519" i="12"/>
  <c r="K2525" i="12"/>
  <c r="K2526" i="12" l="1"/>
  <c r="B15" i="11" l="1"/>
  <c r="B14" i="11"/>
  <c r="B17" i="11" l="1"/>
  <c r="B22" i="11"/>
  <c r="B21" i="11"/>
  <c r="B23" i="11"/>
  <c r="B16" i="11"/>
  <c r="E15" i="11"/>
  <c r="E16" i="11" l="1"/>
  <c r="E17" i="11"/>
  <c r="B20" i="11"/>
  <c r="B24" i="11" l="1"/>
  <c r="C15" i="11"/>
  <c r="C16" i="11" l="1"/>
  <c r="D16" i="11" s="1"/>
  <c r="F16" i="11" s="1"/>
  <c r="D15" i="11"/>
  <c r="F15" i="11" s="1"/>
  <c r="B25" i="11"/>
  <c r="B26" i="11" s="1"/>
  <c r="C17" i="11"/>
  <c r="C21" i="11" l="1"/>
  <c r="D21" i="11" s="1"/>
  <c r="D17" i="11"/>
  <c r="F17" i="11" s="1"/>
  <c r="B27" i="11"/>
  <c r="C23" i="11" l="1"/>
  <c r="M2520" i="12"/>
  <c r="N2520" i="12" s="1"/>
  <c r="N3" i="12" s="1"/>
  <c r="M2522" i="12"/>
  <c r="N2522" i="12" s="1"/>
  <c r="N6" i="12" s="1"/>
  <c r="D23" i="11" l="1"/>
  <c r="E23" i="11"/>
  <c r="E21" i="11"/>
  <c r="F21" i="11" s="1"/>
  <c r="F23" i="11" l="1"/>
  <c r="D24" i="11"/>
  <c r="D25" i="11" s="1"/>
  <c r="D26" i="11" s="1"/>
  <c r="M2519" i="12"/>
  <c r="N2519" i="12" s="1"/>
  <c r="N2" i="12" s="1"/>
  <c r="E22" i="11"/>
  <c r="F22" i="11" s="1"/>
  <c r="F24" i="11" l="1"/>
  <c r="D27" i="11"/>
  <c r="M2521" i="12" l="1"/>
  <c r="N2521" i="12" s="1"/>
  <c r="N4" i="12" s="1"/>
  <c r="F25" i="11" l="1"/>
  <c r="M2523" i="12"/>
  <c r="N2523" i="12" s="1"/>
  <c r="M2524" i="12" l="1"/>
  <c r="N2524" i="12" s="1"/>
  <c r="F26" i="11"/>
  <c r="M2525" i="12" s="1"/>
  <c r="N2525" i="12" s="1"/>
  <c r="F27" i="11" l="1"/>
  <c r="M2526" i="12" s="1"/>
  <c r="N2526" i="12" s="1"/>
</calcChain>
</file>

<file path=xl/sharedStrings.xml><?xml version="1.0" encoding="utf-8"?>
<sst xmlns="http://schemas.openxmlformats.org/spreadsheetml/2006/main" count="28598" uniqueCount="5801">
  <si>
    <t>Благоустройство</t>
  </si>
  <si>
    <t>Расчет начальной (максимальной) цены контракта</t>
  </si>
  <si>
    <t>Основания для расчета:</t>
  </si>
  <si>
    <t>1.</t>
  </si>
  <si>
    <t>(руб.)</t>
  </si>
  <si>
    <t>Наименование работ и затрат</t>
  </si>
  <si>
    <t>Индекс фактической инфляции</t>
  </si>
  <si>
    <t>Индекс прогнозный инфляции на период выполнения работ</t>
  </si>
  <si>
    <t>Начальная (максимальная) цена контракта с учетом индекса прогнозной инфляции на период выполнения работ</t>
  </si>
  <si>
    <t>Строительно-монтажные работы</t>
  </si>
  <si>
    <t>Стоимость оборудования</t>
  </si>
  <si>
    <t>Пусконаладочные работы</t>
  </si>
  <si>
    <t xml:space="preserve">Временные здания и сооружения (1,8%) </t>
  </si>
  <si>
    <t>Затраты на осуществление работ вахтовым методом, командирование рабочих, перебазирование строительно-монтажных организаций</t>
  </si>
  <si>
    <t>Удорожание работ в зимнее время</t>
  </si>
  <si>
    <t>НМЦК без учета НДС (при наличии)</t>
  </si>
  <si>
    <t>НМЦК с учетом НДС (при наличии)</t>
  </si>
  <si>
    <t>Дата формирования НМЦК</t>
  </si>
  <si>
    <t>Начало строительства</t>
  </si>
  <si>
    <t>Окончание строительства</t>
  </si>
  <si>
    <t>Продолжительность строительства</t>
  </si>
  <si>
    <t>1. Расчет индекса фактической инфляции с использованием ИПЦ Росстата</t>
  </si>
  <si>
    <t>Годовые индексы прогнозной инфляции:</t>
  </si>
  <si>
    <t>Ежемесячные индексы прогнозной инфляции:</t>
  </si>
  <si>
    <t>Индексы прогнозной инфляции на период исполнения контракта:</t>
  </si>
  <si>
    <t>Итого индекс прогнозной инфляции:</t>
  </si>
  <si>
    <t>Форма № 1</t>
  </si>
  <si>
    <t>Заказчик</t>
  </si>
  <si>
    <t>(наименование организации)</t>
  </si>
  <si>
    <t>(ссылка на документ об утверждении)</t>
  </si>
  <si>
    <t>Строительство дошкольной образовательной организации на 150 мест по адресу: г. Алушта с. Изобильное</t>
  </si>
  <si>
    <t>(наименование стройки)</t>
  </si>
  <si>
    <t>№ п/п</t>
  </si>
  <si>
    <t>Номера сметных расчетов и смет</t>
  </si>
  <si>
    <t>Наименование глав, объектов, работ и затрат</t>
  </si>
  <si>
    <t>строитель-
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</si>
  <si>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</si>
  <si>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</si>
  <si>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</si>
  <si>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</si>
  <si>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1</t>
  </si>
  <si>
    <t>2</t>
  </si>
  <si>
    <t>Итого по Главе 1. "Подготовка территории строительства"</t>
  </si>
  <si>
    <t>Глава 2. Основные объекты строительства</t>
  </si>
  <si>
    <t>3</t>
  </si>
  <si>
    <t>Основные объекты строительства</t>
  </si>
  <si>
    <t>4</t>
  </si>
  <si>
    <t>Наружные сети и сооружения водоснабжения, водоотведения, теплоснабжения и газоснабжения</t>
  </si>
  <si>
    <t>Итого по Главе 2. "Основные объекты строительства"</t>
  </si>
  <si>
    <t>Глава 4. Объекты энергетического хозяйства</t>
  </si>
  <si>
    <t>5</t>
  </si>
  <si>
    <t>Наружное электроснабжение</t>
  </si>
  <si>
    <t>Итого по Главе 4. "Объекты энергетического хозяйства"</t>
  </si>
  <si>
    <t>Глава 5. Объекты транспортного хозяйства и связи</t>
  </si>
  <si>
    <t>6</t>
  </si>
  <si>
    <t>Наружные сети связи</t>
  </si>
  <si>
    <t>Итого по Главе 5. "Объекты транспортного хозяйства и связи"</t>
  </si>
  <si>
    <t>Глава 7. Благоустройство и озеленение территории</t>
  </si>
  <si>
    <t>7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</si>
  <si>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</si>
  <si>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</si>
  <si>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</si>
  <si>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8</t>
  </si>
  <si>
    <t>ГСН-81-05-01-2001 п.4.2</t>
  </si>
  <si>
    <t>Временные здания и сооружения, школы, детские сады, ясли, магазины, административные здания, кинотеатры, театры, картинные галереи и другие здания гражданского строительства - 1,8%</t>
  </si>
  <si>
    <t>1,8%СДЛ.С</t>
  </si>
  <si>
    <t>1,8%СДЛ.М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</si>
  <si>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</si>
  <si>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</si>
  <si>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</si>
  <si>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9</t>
  </si>
  <si>
    <t>Итого по Главе 9. "Прочие работы и затраты"</t>
  </si>
  <si>
    <t>Итого по Главам 1-9</t>
  </si>
  <si>
    <t>Глава 12. Публичный технологический и ценовой аудит, проектные и изыскательские работы</t>
  </si>
  <si>
    <t>Итого по Главам 1-12</t>
  </si>
  <si>
    <t>Непредвиденные затраты</t>
  </si>
  <si>
    <t>№421/пр от 04.08.2020, п.179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</si>
  <si>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</si>
  <si>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</si>
  <si>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</si>
  <si>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№421/пр от 04.08.2020, п.180</t>
  </si>
  <si>
    <t>20%Г1.С:Г14.С</t>
  </si>
  <si>
    <t>20%Г1.М:Г14.М</t>
  </si>
  <si>
    <t>20%Г1.О:Г14.О</t>
  </si>
  <si>
    <t>Итого "Налоги и обязательные платежи"</t>
  </si>
  <si>
    <t>Итого по сводному расчету</t>
  </si>
  <si>
    <t xml:space="preserve">Руководитель проектной организации </t>
  </si>
  <si>
    <t>[подпись (инициалы, фамилия)]</t>
  </si>
  <si>
    <t>Главный инженер проекта</t>
  </si>
  <si>
    <t>Глава 6. Наружные сети и сооружения водоснабжения, водоотведения, теплоснабжения и газоснабжения</t>
  </si>
  <si>
    <t>Итого по Главе 6. "Наружные сети и сооружения водоснабжения, водоотведения, теплоснабжения и газоснабжения"</t>
  </si>
  <si>
    <t>10</t>
  </si>
  <si>
    <t>КП ООО "Центр экспертизы"</t>
  </si>
  <si>
    <t>Полное техническое освидетельствование лифтов перед вводом в эксплуатацию</t>
  </si>
  <si>
    <t>11</t>
  </si>
  <si>
    <t>12</t>
  </si>
  <si>
    <t>по объекту "Строительство дошкольной образовательной организации на 150 мест по адресу: г. Алушта с. Изобильное"</t>
  </si>
  <si>
    <t>Уровень цен утверждённой сметной документации</t>
  </si>
  <si>
    <t>[должность, подпись (инициалы, фамилия)]</t>
  </si>
  <si>
    <t>Иные прочие работы и затраты в т.ч</t>
  </si>
  <si>
    <t xml:space="preserve">Государственное казенное учреждение Республики Крым "Инвестиционно-строительное управление Республики Крым" </t>
  </si>
  <si>
    <t>Составлен(а) в базисном (текущем) уровне цен  4 квартал 2024 г.</t>
  </si>
  <si>
    <t>ЛС-01-01-02</t>
  </si>
  <si>
    <t>Вынос сетей</t>
  </si>
  <si>
    <t>ОС-02-01</t>
  </si>
  <si>
    <t>ЛС-04-01-01</t>
  </si>
  <si>
    <t>ЛС-05-01-01</t>
  </si>
  <si>
    <t>ОС-06-01</t>
  </si>
  <si>
    <t>ЛС-09-01-01</t>
  </si>
  <si>
    <t>Приказ №18-ОД от 26.09.2023  ООО "Тургеневский карьер"</t>
  </si>
  <si>
    <t>Утилизация строительного мусора</t>
  </si>
  <si>
    <t>(227,08+715,9)*528,28/1,2</t>
  </si>
  <si>
    <t>Размещение грунта</t>
  </si>
  <si>
    <t>(633,744+706)*253,45/1,2</t>
  </si>
  <si>
    <t>15000/8,54*10,93</t>
  </si>
  <si>
    <t>13</t>
  </si>
  <si>
    <t>НДС - 20%</t>
  </si>
  <si>
    <t>Начальник Сметный</t>
  </si>
  <si>
    <t>IV квартал 2024 (Декабрь 2024)</t>
  </si>
  <si>
    <t>2. Расчет индекса прогнозной инфляции</t>
  </si>
  <si>
    <t>на 2025 год</t>
  </si>
  <si>
    <t>107,8%</t>
  </si>
  <si>
    <t>¹²√1,078</t>
  </si>
  <si>
    <t>К на 2025 год</t>
  </si>
  <si>
    <r>
      <t xml:space="preserve">Стоимость работ в ценах на дату утверждения сметной документации 
"квартал" 4
"год" </t>
    </r>
    <r>
      <rPr>
        <u/>
        <sz val="12"/>
        <rFont val="Times New Roman"/>
        <family val="1"/>
        <charset val="204"/>
      </rPr>
      <t>2024</t>
    </r>
  </si>
  <si>
    <t>В том числе возвратных сумм  руб.</t>
  </si>
  <si>
    <t>Сметная стоимость, руб.</t>
  </si>
  <si>
    <t>Общая сметная стоимость, руб.</t>
  </si>
  <si>
    <t>(Угринчук А.П.)</t>
  </si>
  <si>
    <t>(Масалова Г.В.)</t>
  </si>
  <si>
    <t>Генеральный директор</t>
  </si>
  <si>
    <t>(Карасёв А.Н.)</t>
  </si>
  <si>
    <t>Непредвиденные затраты для объектов социальной сферы -0,59%</t>
  </si>
  <si>
    <t>0,59%Г1.С:Г12.С</t>
  </si>
  <si>
    <t>0,59%Г1.М:Г12.М</t>
  </si>
  <si>
    <t>0,59%Г1.О:Г12.О</t>
  </si>
  <si>
    <t>0,59%(Г1.П:Г12.П)</t>
  </si>
  <si>
    <t>Резерв средств на непредвиденные работы и затраты (0,59 %)</t>
  </si>
  <si>
    <t>9 месяцев</t>
  </si>
  <si>
    <t>Продолжительность строительства - с момента заключения контракта 9 мес.</t>
  </si>
  <si>
    <t>Январь 2025 / Декабрь 2024</t>
  </si>
  <si>
    <t>Февраль 2025 / Январь 2025</t>
  </si>
  <si>
    <t>Итого индекс фактической инфляции:</t>
  </si>
  <si>
    <t>на 2026 год</t>
  </si>
  <si>
    <t>105,3%</t>
  </si>
  <si>
    <t>¹²√1,053</t>
  </si>
  <si>
    <t>К на 2026 год</t>
  </si>
  <si>
    <t xml:space="preserve"> Приказ «Об утверждении изменений, внесенных в проектную документацию по объекту «Строительство дошкольной образовательной организации на 150 мест по адресу: г. Алушта, с. Изобильное» от 17.12.2024 №437/1</t>
  </si>
  <si>
    <t xml:space="preserve">Заключение ГАУ РК «Госстройэкспертиза» №91-1-1-2-076869-2024 от 17.12.2024.  </t>
  </si>
  <si>
    <t xml:space="preserve">НДС (20 %) (при наличии)                </t>
  </si>
  <si>
    <t>"Утвержден" "___"______________________2025г</t>
  </si>
  <si>
    <t>Сводный сметный расчет в сумме   488 100 120,86 руб.</t>
  </si>
  <si>
    <t>20%(Г1.П:Г14.П)</t>
  </si>
  <si>
    <t>(наименование объекта)</t>
  </si>
  <si>
    <t>№пп</t>
  </si>
  <si>
    <t>Обоснование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</si>
  <si>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</si>
  <si>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</si>
  <si>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</si>
  <si>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 xml:space="preserve">Цена </t>
  </si>
  <si>
    <t>Страна происхождения</t>
  </si>
  <si>
    <t>На единицу измерения</t>
  </si>
  <si>
    <t>Всего</t>
  </si>
  <si>
    <t xml:space="preserve"> ЛС-01-01-02 </t>
  </si>
  <si>
    <t>Строительные работы</t>
  </si>
  <si>
    <t>1.1</t>
  </si>
  <si>
    <t>ТЕР01-01-010-27</t>
  </si>
  <si>
    <t>Разработка грунта в отвал экскаваторами импортного производства с ковшом вместимостью 0,65 (0,5-1) м3, группа грунтов 3</t>
  </si>
  <si>
    <t>1000 м3</t>
  </si>
  <si>
    <t>1.2</t>
  </si>
  <si>
    <t>ТЕР01-02-057-03</t>
  </si>
  <si>
    <t>Разработка грунта вручную в траншеях глубиной до 2 м без креплений с откосами, группа грунтов: 3</t>
  </si>
  <si>
    <t>100 м3</t>
  </si>
  <si>
    <t>1.3</t>
  </si>
  <si>
    <t>ТССЦпг-03-21-01-088</t>
  </si>
  <si>
    <t>Перевозка грузов автомобилями-самосвалами грузоподъемностью 10 т работающих вне карьера на расстояние: I класс груза до 88 км</t>
  </si>
  <si>
    <t>1 т груза</t>
  </si>
  <si>
    <t>1.4</t>
  </si>
  <si>
    <t>ТЕРм08-02-142-01</t>
  </si>
  <si>
    <t>Устройство постели при одном кабеле в траншее</t>
  </si>
  <si>
    <t>100 м</t>
  </si>
  <si>
    <t>1.5</t>
  </si>
  <si>
    <t>4.1</t>
  </si>
  <si>
    <t>ТССЦ-02.3.01.02-0015</t>
  </si>
  <si>
    <t>Песок природный для строительных: работ средний</t>
  </si>
  <si>
    <t>м3</t>
  </si>
  <si>
    <t>1.6</t>
  </si>
  <si>
    <t>ТЕР01-02-061-02</t>
  </si>
  <si>
    <t>Засыпка вручную траншей, пазух котлованов и ям, группа грунтов: 2</t>
  </si>
  <si>
    <t>Демонтажные работы</t>
  </si>
  <si>
    <t>1.7</t>
  </si>
  <si>
    <t>ТЕР33-01-008-01</t>
  </si>
  <si>
    <t>Установка железобетонных центрифугированных опор промежуточных, свободностоящих: одностоечных, одноцепных объемом до 2 м3. Демонтаж опор</t>
  </si>
  <si>
    <t>1.8</t>
  </si>
  <si>
    <t>ТЕРр67-3-1</t>
  </si>
  <si>
    <t>Демонтаж кабеля (провода)</t>
  </si>
  <si>
    <t>1.9</t>
  </si>
  <si>
    <t>Демонтаж кабеля</t>
  </si>
  <si>
    <t>Вынос электрических сетей из зоны застройки</t>
  </si>
  <si>
    <t>1.10</t>
  </si>
  <si>
    <t>ТЕР34-02-003-01</t>
  </si>
  <si>
    <t>Устройство трубопроводов из полиэтиленовых труб: до 2 отверстий</t>
  </si>
  <si>
    <t>км</t>
  </si>
  <si>
    <t>1.11</t>
  </si>
  <si>
    <t>ТЕРм08-02-148-03</t>
  </si>
  <si>
    <t>Кабель до 35 кВ в проложенных трубах, блоках и коробах, масса 1 м кабеля: до 3 кг</t>
  </si>
  <si>
    <t>1.12</t>
  </si>
  <si>
    <t>10.1</t>
  </si>
  <si>
    <t>ТССЦ-21.1.06.08-0183</t>
  </si>
  <si>
    <t>Кабель силовой с алюминиевыми жилами с изоляцией и оболочкой из ПВХ, не поддерживающий горение, бронированный, напряжением 1,0 кВ (ГОСТ 16442-80), марки: АВБбШв с числом жил - 4 и сечением 120 мм2</t>
  </si>
  <si>
    <t>1000 м</t>
  </si>
  <si>
    <t>1.13</t>
  </si>
  <si>
    <t>ТЕРм08-02-144-06</t>
  </si>
  <si>
    <t>Присоединение к зажимам жил проводов или кабелей сечением: до 150 мм2</t>
  </si>
  <si>
    <t>100 шт</t>
  </si>
  <si>
    <t>1.14</t>
  </si>
  <si>
    <t>11.1</t>
  </si>
  <si>
    <t>ТССЦ-20.2.10.04-0010</t>
  </si>
  <si>
    <t>Наконечники кабельные: медные луженные ТМЛ-120</t>
  </si>
  <si>
    <t>1.15</t>
  </si>
  <si>
    <t>ТЕРм08-02-175-02</t>
  </si>
  <si>
    <t>Муфта трехфазная для кабеля напряжением 35 кВ соединительная и стопорная</t>
  </si>
  <si>
    <t>компл.</t>
  </si>
  <si>
    <t>1.16</t>
  </si>
  <si>
    <t>12.1</t>
  </si>
  <si>
    <t>ТССЦ-20.2.09.08-0031</t>
  </si>
  <si>
    <t>Муфта термоусаживаемая концевая наружной установки для кабеля с пропитанной бумажной изоляцией на напряжение до 10 кВ, марки КНТп10-70/120 с болтовыми наконечниками и комплектом пайки для присоединения заземления</t>
  </si>
  <si>
    <t>1.17</t>
  </si>
  <si>
    <t>ТЕРм10-06-048-05</t>
  </si>
  <si>
    <t>Прокладка волоконно-оптических кабелей в траншее/сигнальной ленты/</t>
  </si>
  <si>
    <t>1.18</t>
  </si>
  <si>
    <t>13.1</t>
  </si>
  <si>
    <t>ТССЦ-01.7.06.08-0011</t>
  </si>
  <si>
    <t>Лента сигнальная "Электра" ЛСЭ 150</t>
  </si>
  <si>
    <t>1.19</t>
  </si>
  <si>
    <t>14</t>
  </si>
  <si>
    <t>ТЕР33-01-007-04</t>
  </si>
  <si>
    <t>Бурение котлованов на глубину бурения: до 4 м, 2 группа грунтов</t>
  </si>
  <si>
    <t>шт</t>
  </si>
  <si>
    <t>1.20</t>
  </si>
  <si>
    <t>15</t>
  </si>
  <si>
    <t>Установка железобетонных центрифугированных опор промежуточных, свободностоящих: одностоечных, одноцепных объемом до 2 м3</t>
  </si>
  <si>
    <t>1.21</t>
  </si>
  <si>
    <t>15.1</t>
  </si>
  <si>
    <t>ТССЦ-05.1.02.07-0061</t>
  </si>
  <si>
    <t>Стойка опоры: СВ 95-1-а /бетон В25 (М350), объем 0,30 м3, расход арматуры 31,3 кг/ (серия 3.407.1-143; 3.407.1-136)</t>
  </si>
  <si>
    <t>1.22</t>
  </si>
  <si>
    <t>15.2</t>
  </si>
  <si>
    <t>ТССЦ-27.2.03.04-0001</t>
  </si>
  <si>
    <t>Подкос фиксирующий контактной сети</t>
  </si>
  <si>
    <t>Демонтаж наружных сетей водопровода В1</t>
  </si>
  <si>
    <t>1.23</t>
  </si>
  <si>
    <t>16</t>
  </si>
  <si>
    <t>ТЕР27-03-008-04</t>
  </si>
  <si>
    <t>Разборка покрытий и оснований: асфальтобетонных</t>
  </si>
  <si>
    <t>1.24</t>
  </si>
  <si>
    <t>17</t>
  </si>
  <si>
    <t>ТЕР27-03-008-02</t>
  </si>
  <si>
    <t>Разборка покрытий и оснований: щебеночных</t>
  </si>
  <si>
    <t>1.25</t>
  </si>
  <si>
    <t>18</t>
  </si>
  <si>
    <t>ТЕР01-01-010-42</t>
  </si>
  <si>
    <t>Разработка грунта в отвал экскаваторами импортного производства с ковшом вместимостью 0,25 м3, группа грунтов 3</t>
  </si>
  <si>
    <t>1.26</t>
  </si>
  <si>
    <t>19</t>
  </si>
  <si>
    <t>1.27</t>
  </si>
  <si>
    <t>20</t>
  </si>
  <si>
    <t>ТЕРр66-1-3</t>
  </si>
  <si>
    <t>Разборка трубопроводов водоснабжения из чугунных труб диаметром: 150 мм</t>
  </si>
  <si>
    <t>1.28</t>
  </si>
  <si>
    <t>21</t>
  </si>
  <si>
    <t>ТССЦпг-01-01-01-030</t>
  </si>
  <si>
    <t>Погрузо-разгрузочные работы при автомобильных перевозках: Погрузка труб металлических с применением автомобильных кранов</t>
  </si>
  <si>
    <t>1.29</t>
  </si>
  <si>
    <t>22</t>
  </si>
  <si>
    <t>ТССЦпг-01-01-02-030</t>
  </si>
  <si>
    <t>Погрузо-разгрузочные работы при автомобильных перевозках: Разгрузка труб металлических с применением автомобильных кранов</t>
  </si>
  <si>
    <t>1.30</t>
  </si>
  <si>
    <t>23</t>
  </si>
  <si>
    <t>ЛС-02-01-01</t>
  </si>
  <si>
    <t>Общестроительные работы</t>
  </si>
  <si>
    <t>Земляные работы</t>
  </si>
  <si>
    <t>Устройство котлована под здание</t>
  </si>
  <si>
    <t>2.1</t>
  </si>
  <si>
    <t>02-01-01</t>
  </si>
  <si>
    <t>ТЕР01-01-034-02</t>
  </si>
  <si>
    <t>Засыпка траншей и котлованов с перемещением грунта до 5 м бульдозерами мощностью: 96 кВт (130 л.с.), группа грунтов 2</t>
  </si>
  <si>
    <t>2.2</t>
  </si>
  <si>
    <t>ТЕР01-02-005-01</t>
  </si>
  <si>
    <t>Уплотнение грунта пневматическими трамбовками, группа грунтов: 1-2</t>
  </si>
  <si>
    <t>2.3</t>
  </si>
  <si>
    <t>ТЕР01-02-061-01</t>
  </si>
  <si>
    <t>Засыпка вручную траншей, пазух котлованов и ям, группа грунтов: 1</t>
  </si>
  <si>
    <t>Железобетонный каркас</t>
  </si>
  <si>
    <t>2.4</t>
  </si>
  <si>
    <t>ТССЦ-08.4.03.03-0004</t>
  </si>
  <si>
    <t>Горячекатанная арматурная сталь класса А500 С, диаметром: 12 мм</t>
  </si>
  <si>
    <t>т</t>
  </si>
  <si>
    <t>2.5</t>
  </si>
  <si>
    <t>ТЕР06-01-024-03</t>
  </si>
  <si>
    <t>Устройство стен подвалов и подпорных стен железобетонных высотой: до 3 м, толщиной до 300 мм</t>
  </si>
  <si>
    <t>2.6</t>
  </si>
  <si>
    <t>ТССЦ-04.1.02.05-0009</t>
  </si>
  <si>
    <t>Бетон тяжелый, класс: В25 (М350)</t>
  </si>
  <si>
    <t>2.7</t>
  </si>
  <si>
    <t>11.2</t>
  </si>
  <si>
    <t>ТССЦ-08.4.03.02-0001</t>
  </si>
  <si>
    <t>Горячекатаная арматурная сталь гладкая класса А-I, диаметром: 6 мм</t>
  </si>
  <si>
    <t>2.8</t>
  </si>
  <si>
    <t>ТЕР06-01-027-01</t>
  </si>
  <si>
    <t>Устройство колонн гражданских зданий в металлической опалубке</t>
  </si>
  <si>
    <t>2.9</t>
  </si>
  <si>
    <t>2.10</t>
  </si>
  <si>
    <t>12.2</t>
  </si>
  <si>
    <t>2.11</t>
  </si>
  <si>
    <t>ТЕР06-01-037-01</t>
  </si>
  <si>
    <t>Устройство ригелей гражданских зданий в металлической опалубке</t>
  </si>
  <si>
    <t>2.12</t>
  </si>
  <si>
    <t>2.13</t>
  </si>
  <si>
    <t>13.2</t>
  </si>
  <si>
    <t>ТССЦ-08.4.03.03-0008</t>
  </si>
  <si>
    <t>Горячекатанная арматурная сталь класса А500 С, диаметром: 20 мм</t>
  </si>
  <si>
    <t>2.14</t>
  </si>
  <si>
    <t>13.3</t>
  </si>
  <si>
    <t>2.15</t>
  </si>
  <si>
    <t>ТЕР06-01-041-01</t>
  </si>
  <si>
    <t>Устройство перекрытий безбалочных толщиной: до 200 мм на высоте от опорной площади до 6 м</t>
  </si>
  <si>
    <t>2.16</t>
  </si>
  <si>
    <t>14.1</t>
  </si>
  <si>
    <t>2.17</t>
  </si>
  <si>
    <t>14.2</t>
  </si>
  <si>
    <t>ТССЦ-08.4.03.03-0003</t>
  </si>
  <si>
    <t>Горячекатанная арматурная сталь класса А500 С, диаметром: 10 мм</t>
  </si>
  <si>
    <t>2.18</t>
  </si>
  <si>
    <t>14.3</t>
  </si>
  <si>
    <t>2.19</t>
  </si>
  <si>
    <t>14.4</t>
  </si>
  <si>
    <t>ТССЦ-08.4.03.03-0006</t>
  </si>
  <si>
    <t>Горячекатанная арматурная сталь класса А500 С, диаметром: 16 мм</t>
  </si>
  <si>
    <t>2.20</t>
  </si>
  <si>
    <t>ТЕР06-01-111-01</t>
  </si>
  <si>
    <t>Устройство лестничных маршей в опалубке типа «Дока»: прямоугольных</t>
  </si>
  <si>
    <t>2.21</t>
  </si>
  <si>
    <t>2.22</t>
  </si>
  <si>
    <t>ТССЦ-08.4.02.04-0001</t>
  </si>
  <si>
    <t>Каркасы металлические</t>
  </si>
  <si>
    <t>Спуски в подвал, приямки</t>
  </si>
  <si>
    <t>2.23</t>
  </si>
  <si>
    <t>2.24</t>
  </si>
  <si>
    <t>16.1</t>
  </si>
  <si>
    <t>ТССЦ-04.1.02.05-0007</t>
  </si>
  <si>
    <t>Бетон тяжелый, класс: В20 (М250)</t>
  </si>
  <si>
    <t>2.25</t>
  </si>
  <si>
    <t>16.2</t>
  </si>
  <si>
    <t>2.26</t>
  </si>
  <si>
    <t>2.27</t>
  </si>
  <si>
    <t>17.1</t>
  </si>
  <si>
    <t>2.28</t>
  </si>
  <si>
    <t>17.2</t>
  </si>
  <si>
    <t>Гидроизоляция фундаментов</t>
  </si>
  <si>
    <t>2.29</t>
  </si>
  <si>
    <t>ТЕР08-01-003-07</t>
  </si>
  <si>
    <t>Гидроизоляция боковая обмазочная битумная в 2 слоя по выровненной поверхности бутовой кладки, кирпичу, бетону</t>
  </si>
  <si>
    <t>100 м2</t>
  </si>
  <si>
    <t>2.30</t>
  </si>
  <si>
    <t>ТЕР08-01-003-05</t>
  </si>
  <si>
    <t>Гидроизоляция стен, фундаментов: боковая оклеечная по выровненной поверхности бутовой кладки, кирпичу и бетону в 2 слоя</t>
  </si>
  <si>
    <t>2.31</t>
  </si>
  <si>
    <t>19.1</t>
  </si>
  <si>
    <t>ТССЦ-12.1.02.15-0093</t>
  </si>
  <si>
    <t>Материал рулонный гидроизоляционный наплавляемый битумно- полимерный "Техноэластмост Б" для первого слоя</t>
  </si>
  <si>
    <t>м2</t>
  </si>
  <si>
    <t>Стены</t>
  </si>
  <si>
    <t>2.32</t>
  </si>
  <si>
    <t>ТЕР08-03-004-01</t>
  </si>
  <si>
    <t>Кладка стен из газобетонных блоков на клее без облицовки толщиной: 400 мм при высоте этажа до 4 м</t>
  </si>
  <si>
    <t>2.33</t>
  </si>
  <si>
    <t>20.1</t>
  </si>
  <si>
    <t>ТССЦ-14.1.06.02-0019</t>
  </si>
  <si>
    <t>Клей монтажный "AEROC" для укладки блоков и плит из ячеистых бетонов</t>
  </si>
  <si>
    <t>кг</t>
  </si>
  <si>
    <t>2.34</t>
  </si>
  <si>
    <t>20.2</t>
  </si>
  <si>
    <t>ТССЦ-05.2.02.09-0014</t>
  </si>
  <si>
    <t>Блоки из ячеистых бетонов стеновые 1 категории, объемная масса: 500 кг/м3, класс В 3,5</t>
  </si>
  <si>
    <t>2.35</t>
  </si>
  <si>
    <t>ТЕР08-04-003-03</t>
  </si>
  <si>
    <t>Кладка перегородок из газобетонных блоков на клее толщиной: 200 мм при высоте этажа до 4 м</t>
  </si>
  <si>
    <t>2.36</t>
  </si>
  <si>
    <t>21.1</t>
  </si>
  <si>
    <t>2.37</t>
  </si>
  <si>
    <t>21.2</t>
  </si>
  <si>
    <t>2.38</t>
  </si>
  <si>
    <t>ТЕР08-02-007-01</t>
  </si>
  <si>
    <t>Армирование кладки стен и других конструкций</t>
  </si>
  <si>
    <t>2.39</t>
  </si>
  <si>
    <t>22.1</t>
  </si>
  <si>
    <t>ТССЦ-08.4.02.01-0021</t>
  </si>
  <si>
    <t>Арматурные сетки сварные</t>
  </si>
  <si>
    <t>2.40</t>
  </si>
  <si>
    <t>ТЕР06-01-015-08</t>
  </si>
  <si>
    <t>Установка закладных деталей весом: до 20 кг</t>
  </si>
  <si>
    <t>2.41</t>
  </si>
  <si>
    <t>23.1</t>
  </si>
  <si>
    <t>ТССЦ-08.4.01.02-0014</t>
  </si>
  <si>
    <t>Детали закладные и накладные изготовленные: с применением сварки, гнутья, сверления (пробивки) отверстий (при наличии одной из этих операций или всего перечня в любых сочетаниях) поставляемые приваренными к стержням каркасов и сеток</t>
  </si>
  <si>
    <t>2.42</t>
  </si>
  <si>
    <t>24</t>
  </si>
  <si>
    <t>ТЕР09-04-006-01</t>
  </si>
  <si>
    <t>Монтаж фахверка</t>
  </si>
  <si>
    <t>2.43</t>
  </si>
  <si>
    <t>24.1</t>
  </si>
  <si>
    <t>ТССЦ-07.2.07.12-0019</t>
  </si>
  <si>
    <t>Отдельные конструктивные элементы зданий и сооружений с преобладанием горячекатаных профилей, средняя масса сборочной единицы до 0,1 т</t>
  </si>
  <si>
    <t>Проемы</t>
  </si>
  <si>
    <t>Дверные блоки</t>
  </si>
  <si>
    <t>2.44</t>
  </si>
  <si>
    <t>25</t>
  </si>
  <si>
    <t>ТЕР09-04-013-01</t>
  </si>
  <si>
    <t>Установка противопожарных дверей: однопольных глухих</t>
  </si>
  <si>
    <t>2.45</t>
  </si>
  <si>
    <t>25.1</t>
  </si>
  <si>
    <t>ТССЦ-07.1.01.01-0021</t>
  </si>
  <si>
    <t>Дверь противопожарная металлическая: однопольная ДПМ-01/60, размером 1100х2100 мм</t>
  </si>
  <si>
    <t>2.46</t>
  </si>
  <si>
    <t>26</t>
  </si>
  <si>
    <t>ТЕР09-04-013-02</t>
  </si>
  <si>
    <t>Установка противопожарных дверей: двупольных глухих</t>
  </si>
  <si>
    <t>2.47</t>
  </si>
  <si>
    <t>26.1</t>
  </si>
  <si>
    <t>ТССЦ-07.1.01.01-0002</t>
  </si>
  <si>
    <t>Дверь противопожарная металлическая: двупольная ДПМ-02/30, размером 1300х2100 мм</t>
  </si>
  <si>
    <t>2.48</t>
  </si>
  <si>
    <t>27</t>
  </si>
  <si>
    <t>ТЕР10-01-047-01</t>
  </si>
  <si>
    <t>Установка блоков из ПВХ в наружных и внутренних дверных проемах: в каменных стенах площадью проема до 3 м2</t>
  </si>
  <si>
    <t>2.49</t>
  </si>
  <si>
    <t>28</t>
  </si>
  <si>
    <t>ТЕР10-01-047-02</t>
  </si>
  <si>
    <t>Установка блоков из ПВХ в наружных и внутренних дверных проемах: в каменных стенах площадью проема более 3 м2</t>
  </si>
  <si>
    <t>2.50</t>
  </si>
  <si>
    <t>28.1</t>
  </si>
  <si>
    <t>ТССЦ-11.3.01.05-0001</t>
  </si>
  <si>
    <t>Блоки дверные внутренние: глухие (с заполнением панелями или другими непрозрачными материалами) (ГОСТ 30970-2002)</t>
  </si>
  <si>
    <t>2.51</t>
  </si>
  <si>
    <t>28.2</t>
  </si>
  <si>
    <t>ТССЦ-11.3.01.05-0002</t>
  </si>
  <si>
    <t>Блоки дверные внутренние: с заполнением стеклопакетами (ГОСТ 30970-2002)</t>
  </si>
  <si>
    <t>2.52</t>
  </si>
  <si>
    <t>29</t>
  </si>
  <si>
    <t>ТЕР09-04-012-01</t>
  </si>
  <si>
    <t>Установка металлических дверных блоков в готовые проемы</t>
  </si>
  <si>
    <t>2.53</t>
  </si>
  <si>
    <t>29.1</t>
  </si>
  <si>
    <t>по договору</t>
  </si>
  <si>
    <t>Двери металлические, наружные, глухие, индивидуального изготовления, окрашенные порошковой краской</t>
  </si>
  <si>
    <t>2.54</t>
  </si>
  <si>
    <t>29.2</t>
  </si>
  <si>
    <t>Дверь остекленная из алюминиевых сплавов с фрамугой, 2-х камерный стеклопакет</t>
  </si>
  <si>
    <t>2.55</t>
  </si>
  <si>
    <t>30</t>
  </si>
  <si>
    <t>ТЕР10-01-039-05</t>
  </si>
  <si>
    <t>Установка люков в перекрытиях, площадь проема до 2 м2</t>
  </si>
  <si>
    <t>2.56</t>
  </si>
  <si>
    <t>30.1</t>
  </si>
  <si>
    <t>ТССЦ-07.1.05.01-0004</t>
  </si>
  <si>
    <t>Люки металлические противопожарные (EI60)</t>
  </si>
  <si>
    <t>2.57</t>
  </si>
  <si>
    <t>31</t>
  </si>
  <si>
    <t>ТЕР09-04-012-02</t>
  </si>
  <si>
    <t>Установка дверного доводчика к металлическим дверям</t>
  </si>
  <si>
    <t>2.58</t>
  </si>
  <si>
    <t>31.1</t>
  </si>
  <si>
    <t>ТССЦ-01.7.04.01-0001</t>
  </si>
  <si>
    <t>Доводчик дверной DS 73 BC "Серия Premium", усилие закрывания EN2-5</t>
  </si>
  <si>
    <t>2.59</t>
  </si>
  <si>
    <t>32</t>
  </si>
  <si>
    <t>Установка дверного доводчика к металлическим дверям-Система "антипаника"</t>
  </si>
  <si>
    <t>2.60</t>
  </si>
  <si>
    <t>32.1</t>
  </si>
  <si>
    <t>Прайс-лист</t>
  </si>
  <si>
    <t xml:space="preserve">Система "антипаника" (комплект) </t>
  </si>
  <si>
    <t>2.61</t>
  </si>
  <si>
    <t>33</t>
  </si>
  <si>
    <t>ТЕР09-06-001-02</t>
  </si>
  <si>
    <t>Монтаж: лотков, решеток, затворов из полосовой и тонколистовой стали</t>
  </si>
  <si>
    <t>2.62</t>
  </si>
  <si>
    <t>33.1</t>
  </si>
  <si>
    <t>Решетки, ограждения декоративные из нержавеющей стали</t>
  </si>
  <si>
    <t>м</t>
  </si>
  <si>
    <t>Алюминиевые конструкции внутренние</t>
  </si>
  <si>
    <t>2.63</t>
  </si>
  <si>
    <t>34</t>
  </si>
  <si>
    <t>ТЕР09-04-009-04</t>
  </si>
  <si>
    <t>Монтаж оконных блоков: из алюминиевых многокамерных профилей с герметичными стеклопакетами</t>
  </si>
  <si>
    <t>2.64</t>
  </si>
  <si>
    <t>34.1</t>
  </si>
  <si>
    <t>Витрина из алюминиевых сплавов, 2-х камерный стеклопакет (внутреннее исполнение)</t>
  </si>
  <si>
    <t>2.65</t>
  </si>
  <si>
    <t>34.2</t>
  </si>
  <si>
    <t>Проем противопожарный</t>
  </si>
  <si>
    <t>Металлопластиковые изделия</t>
  </si>
  <si>
    <t>2.66</t>
  </si>
  <si>
    <t>35</t>
  </si>
  <si>
    <t>ТЕР10-01-034-01</t>
  </si>
  <si>
    <t>Установка в жилых и общественных зданиях оконных блоков из ПВХ профилей: глухих с площадью проема до 2 м2</t>
  </si>
  <si>
    <t>2.67</t>
  </si>
  <si>
    <t>35.1</t>
  </si>
  <si>
    <t>ТССЦ-11.3.02.02-0004</t>
  </si>
  <si>
    <t>Блок оконный пластиковый: глухой, одностворчатый с двухкамерным стеклопакетом (32 мм), площадью до 1,5 м2</t>
  </si>
  <si>
    <t>2.68</t>
  </si>
  <si>
    <t>35.2</t>
  </si>
  <si>
    <t>ТССЦ-11.3.02.02-0005</t>
  </si>
  <si>
    <t>Блок оконный пластиковый: глухой, одностворчатый с двухкамерным стеклопакетом (32 мм), площадью до 2 м2</t>
  </si>
  <si>
    <t>2.69</t>
  </si>
  <si>
    <t>36</t>
  </si>
  <si>
    <t>ТЕР10-01-034-03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</si>
  <si>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</t>
  </si>
  <si>
    <t>2.70</t>
  </si>
  <si>
    <t>36.1</t>
  </si>
  <si>
    <t>ТССЦ-11.3.02.02-0021</t>
  </si>
  <si>
    <t>Блок оконный пластиковый: одностворчатый, с поворотной створкой, с двухкамерным стеклопакетом (32 мм), площадью до 1 м2</t>
  </si>
  <si>
    <t>2.71</t>
  </si>
  <si>
    <t>36.2</t>
  </si>
  <si>
    <t>ТССЦ-11.3.02.02-0012</t>
  </si>
  <si>
    <t>Блок оконный пластиковый: одностворчатый, с поворотно-откидной створкой, двухкамерным стеклопакетом (32 мм), площадью до 1 м2</t>
  </si>
  <si>
    <t>2.72</t>
  </si>
  <si>
    <t>36.3</t>
  </si>
  <si>
    <t>ТССЦ-11.3.02.02-0022</t>
  </si>
  <si>
    <t>Блок оконный пластиковый: одностворчатый, с поворотной створкой, с двухкамерным стеклопакетом (32 мм), площадью до 1,5 м2</t>
  </si>
  <si>
    <t>2.73</t>
  </si>
  <si>
    <t>36.4</t>
  </si>
  <si>
    <t>ТССЦ-11.3.02.02-0013</t>
  </si>
  <si>
    <t>Блок оконный пластиковый: одностворчатый, с поворотно-откидной створкой, двухкамерным стеклопакетом (32 мм), площадью до 1,5 м2</t>
  </si>
  <si>
    <t>2.74</t>
  </si>
  <si>
    <t>36.5</t>
  </si>
  <si>
    <t>ТССЦ-11.3.02.02-0023</t>
  </si>
  <si>
    <t>Блок оконный пластиковый: одностворчатый, с поворотной створкой, с двухкамерным стеклопакетом (32 мм), площадью до 2 м2</t>
  </si>
  <si>
    <t>2.75</t>
  </si>
  <si>
    <t>37</t>
  </si>
  <si>
    <t>ТЕР10-01-034-02</t>
  </si>
  <si>
    <t>Установка в жилых и общественных зданиях оконных блоков из ПВХ профилей: глухих с площадью проема более 2 м2</t>
  </si>
  <si>
    <t>2.76</t>
  </si>
  <si>
    <t>37.1</t>
  </si>
  <si>
    <t>ТССЦ-11.3.02.02-0001</t>
  </si>
  <si>
    <t>Блок оконный пластиковый: глухой, одностворчатый с двухкамерным стеклопакетом (32 мм), площадью более 2 м2</t>
  </si>
  <si>
    <t>2.77</t>
  </si>
  <si>
    <t>37.2</t>
  </si>
  <si>
    <t>ТССЦ-11.3.02.02-0010</t>
  </si>
  <si>
    <t>Блок оконный пластиковый: одностворчатый, с поворотно-откидной створкой, двухкамерным стеклопакетом (32 мм), площадью более 2 м2</t>
  </si>
  <si>
    <t>2.78</t>
  </si>
  <si>
    <t>38</t>
  </si>
  <si>
    <t>ТЕР10-01-034-08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</si>
  <si>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</si>
  <si>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>2.79</t>
  </si>
  <si>
    <t>38.1</t>
  </si>
  <si>
    <t>ТССЦ-11.3.02.01-0028</t>
  </si>
  <si>
    <t>Блок оконный пластиковый: двустворчатый, с глухой и поворотной створкой, двухкамерным стеклопакетом (32 мм), площадью более 3,5 м2</t>
  </si>
  <si>
    <t>2.80</t>
  </si>
  <si>
    <t>39</t>
  </si>
  <si>
    <t>2.81</t>
  </si>
  <si>
    <t>39.1</t>
  </si>
  <si>
    <t>ТССЦ-09.1.01.01-0021</t>
  </si>
  <si>
    <t>Створки для витражей из алюминиевого комбинированного профиля одинарной конструкции: с двухкамерным стеклопакетом, поворотно-откидные (ГОСТ 22233-2001)</t>
  </si>
  <si>
    <t>2.82</t>
  </si>
  <si>
    <t>39.2</t>
  </si>
  <si>
    <t>ТССЦ-09.1.01.01-0002</t>
  </si>
  <si>
    <t>Витражи из алюминиевого комбинированного профиля одинарной конструкции с двухкамерным стеклопакетом, неоткрываемые (ГОСТ 22233-2001)</t>
  </si>
  <si>
    <t>Оконные проемы и витражи внутренние</t>
  </si>
  <si>
    <t>2.83</t>
  </si>
  <si>
    <t>40</t>
  </si>
  <si>
    <t>2.84</t>
  </si>
  <si>
    <t>40.1</t>
  </si>
  <si>
    <t>ТССЦ-11.3.02.02-0007</t>
  </si>
  <si>
    <t>Блок оконный пластиковый: глухой, одностворчатый с однокамерным стеклопакетом (24 мм), площадью до 1 м2</t>
  </si>
  <si>
    <t>2.85</t>
  </si>
  <si>
    <t>40.2</t>
  </si>
  <si>
    <t>ТССЦ-11.3.02.02-0008</t>
  </si>
  <si>
    <t>Блок оконный пластиковый: глухой, одностворчатый с однокамерным стеклопакетом (24 мм), площадью до 1,5 м2</t>
  </si>
  <si>
    <t>2.86</t>
  </si>
  <si>
    <t>41</t>
  </si>
  <si>
    <t>2.87</t>
  </si>
  <si>
    <t>41.1</t>
  </si>
  <si>
    <t>2.88</t>
  </si>
  <si>
    <t>42</t>
  </si>
  <si>
    <t>2.89</t>
  </si>
  <si>
    <t>42.1</t>
  </si>
  <si>
    <t>ТССЦ-09.1.01.01-0026</t>
  </si>
  <si>
    <t>Створки для витражей из алюминиевого комбинированного профиля одинарной конструкции: с однокамерным стеклопакетом, поворотные (ГОСТ 22233- 2001)</t>
  </si>
  <si>
    <t>2.90</t>
  </si>
  <si>
    <t>42.2</t>
  </si>
  <si>
    <t>ТССЦ-09.1.01.01-0005</t>
  </si>
  <si>
    <t>Витражи из алюминиевого комбинированного профиля одинарной конструкции с однокамерным стеклопакетом, неоткрываемые (ГОСТ 22233-2001)</t>
  </si>
  <si>
    <t>Ограждения</t>
  </si>
  <si>
    <t>2.91</t>
  </si>
  <si>
    <t>43</t>
  </si>
  <si>
    <t>ТЕР07-05-016-04</t>
  </si>
  <si>
    <t>Устройство металлических ограждений: без поручней</t>
  </si>
  <si>
    <t>2.92</t>
  </si>
  <si>
    <t>43.1</t>
  </si>
  <si>
    <t>ТССЦ-07.2.05.01-0032</t>
  </si>
  <si>
    <t>Ограждения лестничных проемов, лестничные марши, пожарные лестницы</t>
  </si>
  <si>
    <t>2.93</t>
  </si>
  <si>
    <t>43.2</t>
  </si>
  <si>
    <t>2.94</t>
  </si>
  <si>
    <t>44</t>
  </si>
  <si>
    <t>Подоконники, отливы</t>
  </si>
  <si>
    <t>2.95</t>
  </si>
  <si>
    <t>45</t>
  </si>
  <si>
    <t>ТЕР10-01-035-01</t>
  </si>
  <si>
    <t>Установка подоконных досок из ПВХ: в каменных стенах толщиной до 0,51 м</t>
  </si>
  <si>
    <t>2.96</t>
  </si>
  <si>
    <t>45.1</t>
  </si>
  <si>
    <t>ТССЦ-11.3.03.01-0004</t>
  </si>
  <si>
    <t>Доски подоконные ПВХ, шириной: 250 мм</t>
  </si>
  <si>
    <t>2.97</t>
  </si>
  <si>
    <t>45.2</t>
  </si>
  <si>
    <t>ТССЦ-11.3.03.01-0002</t>
  </si>
  <si>
    <t>Доски подоконные ПВХ, шириной: 150 мм</t>
  </si>
  <si>
    <t>2.98</t>
  </si>
  <si>
    <t>46</t>
  </si>
  <si>
    <t>ТЕР12-01-010-01</t>
  </si>
  <si>
    <t>Устройство мелких покрытий (брандмауэры, парапеты, свесы и т.п.) из листовой оцинкованной стали</t>
  </si>
  <si>
    <t>2.99</t>
  </si>
  <si>
    <t>46.1</t>
  </si>
  <si>
    <t>ТССЦ-08.3.05.05-0053</t>
  </si>
  <si>
    <t>Сталь листовая оцинкованная толщиной листа: 0,7 мм</t>
  </si>
  <si>
    <t>2.100</t>
  </si>
  <si>
    <t>46.2</t>
  </si>
  <si>
    <t>ТССЦ-08.1.02.03-0021</t>
  </si>
  <si>
    <t>Водоотлив оконный шириной планки 250 мм из оцинкованной стали с полимерным покрытием</t>
  </si>
  <si>
    <t>п.м</t>
  </si>
  <si>
    <t>Откосы</t>
  </si>
  <si>
    <t>2.101</t>
  </si>
  <si>
    <t>47</t>
  </si>
  <si>
    <t>ТЕР15-02-019-05</t>
  </si>
  <si>
    <t>Сплошное выравнивание внутренних поверхностей (однослойное оштукатуривание)из сухих растворных смесей толщиной до 10 мм: оконных и дверных откосов плоских</t>
  </si>
  <si>
    <t>2.102</t>
  </si>
  <si>
    <t>47.1</t>
  </si>
  <si>
    <t>ТССЦ-04.3.02.05-0101</t>
  </si>
  <si>
    <t>Штукатурка гипсовая облегченная водостойкая, марка "GLIMS SatiN"</t>
  </si>
  <si>
    <t>2.103</t>
  </si>
  <si>
    <t>47.2</t>
  </si>
  <si>
    <t>ТССЦ-14.3.01.01-0001</t>
  </si>
  <si>
    <t>Грунтовка «Бетоконтакт», КНАУФ</t>
  </si>
  <si>
    <t>2.104</t>
  </si>
  <si>
    <t>48</t>
  </si>
  <si>
    <t>ТЕР15-04-007-03</t>
  </si>
  <si>
    <t>Окраска водно-дисперсионными акриловыми составами улучшенная: по сборным конструкциям стен, подготовленным под окраску</t>
  </si>
  <si>
    <t>2.105</t>
  </si>
  <si>
    <t>48.1</t>
  </si>
  <si>
    <t>ТССЦ-14.3.02.01-0105</t>
  </si>
  <si>
    <t>Краска акриловая: водно-дисперсионная "БИРСС Фасад- Колор", цвет белый</t>
  </si>
  <si>
    <t>2.106</t>
  </si>
  <si>
    <t>48.2</t>
  </si>
  <si>
    <t>ТССЦ-14.4.01.02-0113</t>
  </si>
  <si>
    <t>Грунтовка акриловая НОРТЕКС-ГРУНТ</t>
  </si>
  <si>
    <t>2.107</t>
  </si>
  <si>
    <t>49</t>
  </si>
  <si>
    <t>2.108</t>
  </si>
  <si>
    <t>49.1</t>
  </si>
  <si>
    <t>2.109</t>
  </si>
  <si>
    <t>49.2</t>
  </si>
  <si>
    <t>ТССЦ-04.3.02.09-1511</t>
  </si>
  <si>
    <t>Штукатурка декоративная минеральная "БИРСС Термопор 50" (марка М75)</t>
  </si>
  <si>
    <t>2.110</t>
  </si>
  <si>
    <t>50</t>
  </si>
  <si>
    <t>ТЕР15-04-019-03</t>
  </si>
  <si>
    <t>Окраска фасадов акриловыми составами: с люлек вручную по подготовленной поверхности</t>
  </si>
  <si>
    <t>2.111</t>
  </si>
  <si>
    <t>50.1</t>
  </si>
  <si>
    <t>ТССЦ-14.3.02.01-0321</t>
  </si>
  <si>
    <t>Краски акриловые гладкие серии «КамАкрил» для внутренних работ КА-21 Люкс супер белая</t>
  </si>
  <si>
    <t>2.112</t>
  </si>
  <si>
    <t>50.2</t>
  </si>
  <si>
    <t>Потолки</t>
  </si>
  <si>
    <t>2.113</t>
  </si>
  <si>
    <t>51</t>
  </si>
  <si>
    <t>ТЕР15-01-047-15</t>
  </si>
  <si>
    <t>Устройство: подвесных потолков типа &lt;Армстронг&gt; по каркасу из оцинкованного профиля</t>
  </si>
  <si>
    <t>2.114</t>
  </si>
  <si>
    <t>52</t>
  </si>
  <si>
    <t>ТЕР15-01-047-16</t>
  </si>
  <si>
    <t>Устройство: потолков реечных алюминиевых</t>
  </si>
  <si>
    <t>2.115</t>
  </si>
  <si>
    <t>52.1</t>
  </si>
  <si>
    <t>ТССЦ-09.2.01.05-0091</t>
  </si>
  <si>
    <t>Уголок декоративный (пристенный)</t>
  </si>
  <si>
    <t>2.116</t>
  </si>
  <si>
    <t>53</t>
  </si>
  <si>
    <t>ТЕР15-02-019-04</t>
  </si>
  <si>
    <t>Сплошное выравнивание внутренних поверхностей (однослойное оштукатуривание)из сухих растворных смесей толщиной до 10 мм: потолков</t>
  </si>
  <si>
    <t>2.117</t>
  </si>
  <si>
    <t>53.1</t>
  </si>
  <si>
    <t>ТССЦ-04.3.02.09-0823</t>
  </si>
  <si>
    <t>Смесь сухая для заделки швов (фуга) АТЛАС «КНАУФ-МП75»</t>
  </si>
  <si>
    <t>2.118</t>
  </si>
  <si>
    <t>53.2</t>
  </si>
  <si>
    <t>2.119</t>
  </si>
  <si>
    <t>54</t>
  </si>
  <si>
    <t>ТЕР15-04-027-06</t>
  </si>
  <si>
    <t>Третья шпатлевка при высококачественной окраске по штукатурке и сборным конструкциям: потолков, подготовленных под окраску/под стеклохолст</t>
  </si>
  <si>
    <t>2.120</t>
  </si>
  <si>
    <t>55</t>
  </si>
  <si>
    <t>ТЕР15-04-007-04</t>
  </si>
  <si>
    <t>Окраска водно-дисперсионными акриловыми составами улучшенная: по сборным конструкциям потолков, подготовленным под окраску</t>
  </si>
  <si>
    <t>2.121</t>
  </si>
  <si>
    <t>55.1</t>
  </si>
  <si>
    <t>2.122</t>
  </si>
  <si>
    <t>55.2</t>
  </si>
  <si>
    <t>ТССЦ-14.3.02.01-0216</t>
  </si>
  <si>
    <t>Краска водно-дисперсионная "ИНТЕРИОР 15" ВД-АК-205</t>
  </si>
  <si>
    <t>Стены. Отделка</t>
  </si>
  <si>
    <t>2.123</t>
  </si>
  <si>
    <t>56</t>
  </si>
  <si>
    <t>ТЕР15-02-036-01</t>
  </si>
  <si>
    <t>Штукатурка по сетке без устройства каркаса: улучшенная стен</t>
  </si>
  <si>
    <t>2.124</t>
  </si>
  <si>
    <t>57</t>
  </si>
  <si>
    <t>ТЕР15-04-006-04</t>
  </si>
  <si>
    <t>Покрытие поверхностей грунтовкой глубокого проникновения: за 2 раза стен</t>
  </si>
  <si>
    <t>2.125</t>
  </si>
  <si>
    <t>57.1</t>
  </si>
  <si>
    <t>2.126</t>
  </si>
  <si>
    <t>58</t>
  </si>
  <si>
    <t>ТЕР15-01-019-05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</si>
  <si>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</si>
  <si>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2.127</t>
  </si>
  <si>
    <t>58.1</t>
  </si>
  <si>
    <t>ТССЦ-06.2.01.02-0014</t>
  </si>
  <si>
    <t>Плитки керамические глазурованные для внутренней облицовки стен: гладкие с завалом цветные (однотонные)</t>
  </si>
  <si>
    <t>2.128</t>
  </si>
  <si>
    <t>58.2</t>
  </si>
  <si>
    <t>ТССЦ-14.1.06.02-0001</t>
  </si>
  <si>
    <t>Клей для облицовочных работ водостойкий «Плюс» (сухая смесь)</t>
  </si>
  <si>
    <t>2.129</t>
  </si>
  <si>
    <t>58.3</t>
  </si>
  <si>
    <t>ТССЦ-04.3.02.09-0102</t>
  </si>
  <si>
    <t>Затирка «Старатели» (разной цветности)</t>
  </si>
  <si>
    <t>2.130</t>
  </si>
  <si>
    <t>59</t>
  </si>
  <si>
    <t>ТЕР15-04-027-05</t>
  </si>
  <si>
    <t>Третья шпатлевка при высококачественной окраске по штукатурке и сборным конструкциям: стен, подготовленных под окраску/под стеклохолст</t>
  </si>
  <si>
    <t>2.131</t>
  </si>
  <si>
    <t>60</t>
  </si>
  <si>
    <t>2.132</t>
  </si>
  <si>
    <t>60.1</t>
  </si>
  <si>
    <t>2.133</t>
  </si>
  <si>
    <t>60.2</t>
  </si>
  <si>
    <t>Гипсокартонные работы</t>
  </si>
  <si>
    <t>2.134</t>
  </si>
  <si>
    <t>61</t>
  </si>
  <si>
    <t>ТЕР10-06-038-01</t>
  </si>
  <si>
    <t>Облицовка стен по системе «КНАУФ» по одинарному металлическому каркасу из ПН и ПС профилей гипсоволокнистыми листами в один слой (С 665): оконным проемом</t>
  </si>
  <si>
    <t>2.135</t>
  </si>
  <si>
    <t>61.1</t>
  </si>
  <si>
    <t>ТССЦ-07.2.06.03-0111</t>
  </si>
  <si>
    <t>Профиль направляющий: ПН-2 50/30/0,6</t>
  </si>
  <si>
    <t>2.136</t>
  </si>
  <si>
    <t>61.2</t>
  </si>
  <si>
    <t>ТССЦ-07.2.06.03-0194</t>
  </si>
  <si>
    <t>Профиль стоечный: ПС-2 50/35/0,55</t>
  </si>
  <si>
    <t>2.137</t>
  </si>
  <si>
    <t>62</t>
  </si>
  <si>
    <t>2.138</t>
  </si>
  <si>
    <t>62.1</t>
  </si>
  <si>
    <t>ТССЦ-14.3.02.01-0324</t>
  </si>
  <si>
    <t>Краски акриловые гладкие серии «КамАкрил» для внутренних работ КА-23 Люкс цветная, ненасыщенных тонов</t>
  </si>
  <si>
    <t>2.139</t>
  </si>
  <si>
    <t>62.2</t>
  </si>
  <si>
    <t>Полы. Тип 01</t>
  </si>
  <si>
    <t>2.140</t>
  </si>
  <si>
    <t>63</t>
  </si>
  <si>
    <t>ТЕР26-01-041-05</t>
  </si>
  <si>
    <t>Изоляция изделиями из пенопласта насухо холодных поверхностей покрытий и перекрытий</t>
  </si>
  <si>
    <t>2.141</t>
  </si>
  <si>
    <t>63.1</t>
  </si>
  <si>
    <t>ТССЦ-12.2.05.09-0007</t>
  </si>
  <si>
    <t>Пенополистирол экструдированный ТЕХНОНИКОЛЬ XPS 45- 500</t>
  </si>
  <si>
    <t>2.142</t>
  </si>
  <si>
    <t>64</t>
  </si>
  <si>
    <t>ТЕР11-01-050-01</t>
  </si>
  <si>
    <t>Устройство пароизоляции из полиэтиленовой пленки в один слой насухо</t>
  </si>
  <si>
    <t>2.143</t>
  </si>
  <si>
    <t>65</t>
  </si>
  <si>
    <t>ТЕР11-01-011-01</t>
  </si>
  <si>
    <t>Устройство стяжек: цементных толщиной 20 мм</t>
  </si>
  <si>
    <t>2.144</t>
  </si>
  <si>
    <t>66</t>
  </si>
  <si>
    <t>ТЕР11-01-011-02</t>
  </si>
  <si>
    <t>Устройство стяжек: на каждые 5 мм изменения толщины стяжки добавлять или исключать к расценке 11-01-011-01</t>
  </si>
  <si>
    <t>2.145</t>
  </si>
  <si>
    <t>66.1</t>
  </si>
  <si>
    <t>ТССЦ-04.3.01.09-0001</t>
  </si>
  <si>
    <t>Раствор готовый кладочный тяжелый цементный</t>
  </si>
  <si>
    <t>2.146</t>
  </si>
  <si>
    <t>67</t>
  </si>
  <si>
    <t>ТЕР11-01-004-03</t>
  </si>
  <si>
    <t>Устройство гидроизоляции оклеечной рулонными материалами: на резино-битумной мастике, первый слой</t>
  </si>
  <si>
    <t>2.147</t>
  </si>
  <si>
    <t>67.1</t>
  </si>
  <si>
    <t>ТССЦ-01.2.03.03-0062</t>
  </si>
  <si>
    <t>Мастика битумно-резиновая: кровельная</t>
  </si>
  <si>
    <t>2.148</t>
  </si>
  <si>
    <t>67.2</t>
  </si>
  <si>
    <t>ТССЦ-01.2.03.05-0011</t>
  </si>
  <si>
    <t>Праймер битумный ТЕХНОНИКОЛЬ №01</t>
  </si>
  <si>
    <t>л</t>
  </si>
  <si>
    <t>2.149</t>
  </si>
  <si>
    <t>67.3</t>
  </si>
  <si>
    <t>ТССЦ-12.1.02.03-0162</t>
  </si>
  <si>
    <t>Техноэласт: Барьер ЭПС</t>
  </si>
  <si>
    <t>2.150</t>
  </si>
  <si>
    <t>68</t>
  </si>
  <si>
    <t>ТЕР11-01-027-06</t>
  </si>
  <si>
    <t>Устройство покрытий на растворе из сухой смеси с приготовлением раствора в построечных условиях из плиток: гладких неглазурованных керамических для полов одноцветных</t>
  </si>
  <si>
    <t>Полы. Тип 02</t>
  </si>
  <si>
    <t>2.151</t>
  </si>
  <si>
    <t>69</t>
  </si>
  <si>
    <t>2.152</t>
  </si>
  <si>
    <t>69.1</t>
  </si>
  <si>
    <t>2.153</t>
  </si>
  <si>
    <t>70</t>
  </si>
  <si>
    <t>2.154</t>
  </si>
  <si>
    <t>71</t>
  </si>
  <si>
    <t>2.155</t>
  </si>
  <si>
    <t>72</t>
  </si>
  <si>
    <t>2.156</t>
  </si>
  <si>
    <t>72.1</t>
  </si>
  <si>
    <t>2.157</t>
  </si>
  <si>
    <t>73</t>
  </si>
  <si>
    <t>ТЕР11-01-047-02</t>
  </si>
  <si>
    <t>Устройство покрытий из плит керамогранитных размером: 60х60 см</t>
  </si>
  <si>
    <t>2.158</t>
  </si>
  <si>
    <t>73.1</t>
  </si>
  <si>
    <t>ТССЦ-11.2.04.05-0001</t>
  </si>
  <si>
    <t>Рейки деревянные 8х18 мм</t>
  </si>
  <si>
    <t>Полы. Тип 03</t>
  </si>
  <si>
    <t>2.159</t>
  </si>
  <si>
    <t>74</t>
  </si>
  <si>
    <t>2.160</t>
  </si>
  <si>
    <t>74.1</t>
  </si>
  <si>
    <t>Полы. Тип 04</t>
  </si>
  <si>
    <t>2.161</t>
  </si>
  <si>
    <t>75</t>
  </si>
  <si>
    <t>2.162</t>
  </si>
  <si>
    <t>76</t>
  </si>
  <si>
    <t>2.163</t>
  </si>
  <si>
    <t>76.1</t>
  </si>
  <si>
    <t>2.164</t>
  </si>
  <si>
    <t>77</t>
  </si>
  <si>
    <t>2.165</t>
  </si>
  <si>
    <t>77.1</t>
  </si>
  <si>
    <t>Полы. Тип 05</t>
  </si>
  <si>
    <t>2.166</t>
  </si>
  <si>
    <t>78</t>
  </si>
  <si>
    <t>2.167</t>
  </si>
  <si>
    <t>78.1</t>
  </si>
  <si>
    <t>Полы. Тип 1.1</t>
  </si>
  <si>
    <t>2.168</t>
  </si>
  <si>
    <t>79</t>
  </si>
  <si>
    <t>2.169</t>
  </si>
  <si>
    <t>79.1</t>
  </si>
  <si>
    <t>2.170</t>
  </si>
  <si>
    <t>80</t>
  </si>
  <si>
    <t>2.171</t>
  </si>
  <si>
    <t>81</t>
  </si>
  <si>
    <t>ТЕР11-01-015-03</t>
  </si>
  <si>
    <t>Устройство покрытий: цементных толщиной 20 мм</t>
  </si>
  <si>
    <t>2.172</t>
  </si>
  <si>
    <t>82</t>
  </si>
  <si>
    <t>ТЕР11-01-015-04</t>
  </si>
  <si>
    <t>Устройство покрытий: на каждые 5 мм изменения толщины покрытия добавлять или исключать к расценке 11-01-015-03</t>
  </si>
  <si>
    <t>2.173</t>
  </si>
  <si>
    <t>82.1</t>
  </si>
  <si>
    <t>2.174</t>
  </si>
  <si>
    <t>83</t>
  </si>
  <si>
    <t>ТЕР06-01-015-10</t>
  </si>
  <si>
    <t>Армирование подстилающих слоев и набетонок</t>
  </si>
  <si>
    <t>2.175</t>
  </si>
  <si>
    <t>83.1</t>
  </si>
  <si>
    <t>2.176</t>
  </si>
  <si>
    <t>84</t>
  </si>
  <si>
    <t>2.177</t>
  </si>
  <si>
    <t>84.1</t>
  </si>
  <si>
    <t>Полы. Тип 1.1а</t>
  </si>
  <si>
    <t>2.178</t>
  </si>
  <si>
    <t>85</t>
  </si>
  <si>
    <t>ТЕР11-01-008-03</t>
  </si>
  <si>
    <t>Устройство тепло- и звукоизоляции засыпной: керамзитовой</t>
  </si>
  <si>
    <t>2.179</t>
  </si>
  <si>
    <t>85.1</t>
  </si>
  <si>
    <t>ТССЦ-02.2.01.03-0014</t>
  </si>
  <si>
    <t>Гравий керамзитовый, фракция: 10-20 мм, марка 400</t>
  </si>
  <si>
    <t>2.180</t>
  </si>
  <si>
    <t>86</t>
  </si>
  <si>
    <t>2.181</t>
  </si>
  <si>
    <t>87</t>
  </si>
  <si>
    <t>2.182</t>
  </si>
  <si>
    <t>87.1</t>
  </si>
  <si>
    <t>2.183</t>
  </si>
  <si>
    <t>88</t>
  </si>
  <si>
    <t>2.184</t>
  </si>
  <si>
    <t>88.1</t>
  </si>
  <si>
    <t>2.185</t>
  </si>
  <si>
    <t>89</t>
  </si>
  <si>
    <t>2.186</t>
  </si>
  <si>
    <t>89.1</t>
  </si>
  <si>
    <t>Полы. Тип 1.2</t>
  </si>
  <si>
    <t>2.187</t>
  </si>
  <si>
    <t>90</t>
  </si>
  <si>
    <t>2.188</t>
  </si>
  <si>
    <t>90.1</t>
  </si>
  <si>
    <t>2.189</t>
  </si>
  <si>
    <t>91</t>
  </si>
  <si>
    <t>2.190</t>
  </si>
  <si>
    <t>92</t>
  </si>
  <si>
    <t>2.191</t>
  </si>
  <si>
    <t>93</t>
  </si>
  <si>
    <t>2.192</t>
  </si>
  <si>
    <t>93.1</t>
  </si>
  <si>
    <t>2.193</t>
  </si>
  <si>
    <t>94</t>
  </si>
  <si>
    <t>2.194</t>
  </si>
  <si>
    <t>94.1</t>
  </si>
  <si>
    <t>2.195</t>
  </si>
  <si>
    <t>95</t>
  </si>
  <si>
    <t>ТЕР11-01-011-08</t>
  </si>
  <si>
    <t>Устройство стяжек: из выравнивающей смеси типа "Ветонит" 5000, толщиной 5 мм</t>
  </si>
  <si>
    <t>2.196</t>
  </si>
  <si>
    <t>96</t>
  </si>
  <si>
    <t>ТЕР11-01-036-01</t>
  </si>
  <si>
    <t>Устройство покрытий из линолеума на клее</t>
  </si>
  <si>
    <t>2.197</t>
  </si>
  <si>
    <t>96.1</t>
  </si>
  <si>
    <t>ТССЦ-01.6.03.04-0034</t>
  </si>
  <si>
    <t>Линолеум алкидный толщиной: 5 мм</t>
  </si>
  <si>
    <t>2.198</t>
  </si>
  <si>
    <t>96.2</t>
  </si>
  <si>
    <t>ТССЦ-14.1.02.04-0103</t>
  </si>
  <si>
    <t>Клей Forbo 523, для укладки токопроводящих текстильных и ПВХ-покрытий</t>
  </si>
  <si>
    <t>Полы. Тип 1.2а</t>
  </si>
  <si>
    <t>2.199</t>
  </si>
  <si>
    <t>97</t>
  </si>
  <si>
    <t>2.200</t>
  </si>
  <si>
    <t>97.1</t>
  </si>
  <si>
    <t>2.201</t>
  </si>
  <si>
    <t>98</t>
  </si>
  <si>
    <t>2.202</t>
  </si>
  <si>
    <t>99</t>
  </si>
  <si>
    <t>2.203</t>
  </si>
  <si>
    <t>99.1</t>
  </si>
  <si>
    <t>2.204</t>
  </si>
  <si>
    <t>100</t>
  </si>
  <si>
    <t>2.205</t>
  </si>
  <si>
    <t>100.1</t>
  </si>
  <si>
    <t>2.206</t>
  </si>
  <si>
    <t>101</t>
  </si>
  <si>
    <t>2.207</t>
  </si>
  <si>
    <t>102</t>
  </si>
  <si>
    <t>2.208</t>
  </si>
  <si>
    <t>102.1</t>
  </si>
  <si>
    <t>2.209</t>
  </si>
  <si>
    <t>102.2</t>
  </si>
  <si>
    <t>Полы. Тип 1.3</t>
  </si>
  <si>
    <t>2.210</t>
  </si>
  <si>
    <t>103</t>
  </si>
  <si>
    <t>2.211</t>
  </si>
  <si>
    <t>103.1</t>
  </si>
  <si>
    <t>2.212</t>
  </si>
  <si>
    <t>104</t>
  </si>
  <si>
    <t>2.213</t>
  </si>
  <si>
    <t>105</t>
  </si>
  <si>
    <t>2.214</t>
  </si>
  <si>
    <t>106</t>
  </si>
  <si>
    <t>2.215</t>
  </si>
  <si>
    <t>106.1</t>
  </si>
  <si>
    <t>2.216</t>
  </si>
  <si>
    <t>107</t>
  </si>
  <si>
    <t>2.217</t>
  </si>
  <si>
    <t>107.1</t>
  </si>
  <si>
    <t>2.218</t>
  </si>
  <si>
    <t>108</t>
  </si>
  <si>
    <t>2.219</t>
  </si>
  <si>
    <t>108.1</t>
  </si>
  <si>
    <t>2.220</t>
  </si>
  <si>
    <t>108.2</t>
  </si>
  <si>
    <t>2.221</t>
  </si>
  <si>
    <t>108.3</t>
  </si>
  <si>
    <t>2.222</t>
  </si>
  <si>
    <t>109</t>
  </si>
  <si>
    <t>Полы. Тип 1.3а</t>
  </si>
  <si>
    <t>2.223</t>
  </si>
  <si>
    <t>110</t>
  </si>
  <si>
    <t>2.224</t>
  </si>
  <si>
    <t>110.1</t>
  </si>
  <si>
    <t>2.225</t>
  </si>
  <si>
    <t>111</t>
  </si>
  <si>
    <t>2.226</t>
  </si>
  <si>
    <t>112</t>
  </si>
  <si>
    <t>2.227</t>
  </si>
  <si>
    <t>112.1</t>
  </si>
  <si>
    <t>2.228</t>
  </si>
  <si>
    <t>113</t>
  </si>
  <si>
    <t>2.229</t>
  </si>
  <si>
    <t>113.1</t>
  </si>
  <si>
    <t>2.230</t>
  </si>
  <si>
    <t>114</t>
  </si>
  <si>
    <t>2.231</t>
  </si>
  <si>
    <t>114.1</t>
  </si>
  <si>
    <t>2.232</t>
  </si>
  <si>
    <t>114.2</t>
  </si>
  <si>
    <t>2.233</t>
  </si>
  <si>
    <t>114.3</t>
  </si>
  <si>
    <t>2.234</t>
  </si>
  <si>
    <t>115</t>
  </si>
  <si>
    <t>Полы. Тип 1.4</t>
  </si>
  <si>
    <t>2.235</t>
  </si>
  <si>
    <t>116</t>
  </si>
  <si>
    <t>2.236</t>
  </si>
  <si>
    <t>116.1</t>
  </si>
  <si>
    <t>2.237</t>
  </si>
  <si>
    <t>117</t>
  </si>
  <si>
    <t>2.238</t>
  </si>
  <si>
    <t>118</t>
  </si>
  <si>
    <t>2.239</t>
  </si>
  <si>
    <t>119</t>
  </si>
  <si>
    <t>2.240</t>
  </si>
  <si>
    <t>119.1</t>
  </si>
  <si>
    <t>2.241</t>
  </si>
  <si>
    <t>120</t>
  </si>
  <si>
    <t>2.242</t>
  </si>
  <si>
    <t>120.1</t>
  </si>
  <si>
    <t>2.243</t>
  </si>
  <si>
    <t>121</t>
  </si>
  <si>
    <t>2.244</t>
  </si>
  <si>
    <t>122</t>
  </si>
  <si>
    <t>Устройство пароизоляции из полиэтиленовой пленки в один слой насухо (укладка подложки под линолеум)</t>
  </si>
  <si>
    <t>2.245</t>
  </si>
  <si>
    <t>122.1</t>
  </si>
  <si>
    <t>ТССЦ-01.7.07.12-0022</t>
  </si>
  <si>
    <t>Пленка полиэтиленовая толщиной: 0,2-0,5 мм</t>
  </si>
  <si>
    <t>2.246</t>
  </si>
  <si>
    <t>122.2</t>
  </si>
  <si>
    <t>ТССЦ-11.3.03.08-0001</t>
  </si>
  <si>
    <t>Подложка звукоизоляционная под паркет толщина 3 мм</t>
  </si>
  <si>
    <t>2.247</t>
  </si>
  <si>
    <t>123</t>
  </si>
  <si>
    <t>2.248</t>
  </si>
  <si>
    <t>123.1</t>
  </si>
  <si>
    <t>2.249</t>
  </si>
  <si>
    <t>123.2</t>
  </si>
  <si>
    <t>Полы. Тип 1.4а</t>
  </si>
  <si>
    <t>2.250</t>
  </si>
  <si>
    <t>124</t>
  </si>
  <si>
    <t>2.251</t>
  </si>
  <si>
    <t>124.1</t>
  </si>
  <si>
    <t>2.252</t>
  </si>
  <si>
    <t>125</t>
  </si>
  <si>
    <t>2.253</t>
  </si>
  <si>
    <t>126</t>
  </si>
  <si>
    <t>2.254</t>
  </si>
  <si>
    <t>126.1</t>
  </si>
  <si>
    <t>2.255</t>
  </si>
  <si>
    <t>127</t>
  </si>
  <si>
    <t>2.256</t>
  </si>
  <si>
    <t>127.1</t>
  </si>
  <si>
    <t>2.257</t>
  </si>
  <si>
    <t>128</t>
  </si>
  <si>
    <t>2.258</t>
  </si>
  <si>
    <t>129</t>
  </si>
  <si>
    <t>2.259</t>
  </si>
  <si>
    <t>129.1</t>
  </si>
  <si>
    <t>2.260</t>
  </si>
  <si>
    <t>129.2</t>
  </si>
  <si>
    <t>2.261</t>
  </si>
  <si>
    <t>130</t>
  </si>
  <si>
    <t>2.262</t>
  </si>
  <si>
    <t>130.1</t>
  </si>
  <si>
    <t>2.263</t>
  </si>
  <si>
    <t>130.2</t>
  </si>
  <si>
    <t>Полы. Тип 1.5</t>
  </si>
  <si>
    <t>2.264</t>
  </si>
  <si>
    <t>131</t>
  </si>
  <si>
    <t>2.265</t>
  </si>
  <si>
    <t>131.1</t>
  </si>
  <si>
    <t>2.266</t>
  </si>
  <si>
    <t>132</t>
  </si>
  <si>
    <t>2.267</t>
  </si>
  <si>
    <t>133</t>
  </si>
  <si>
    <t>2.268</t>
  </si>
  <si>
    <t>133.1</t>
  </si>
  <si>
    <t>2.269</t>
  </si>
  <si>
    <t>134</t>
  </si>
  <si>
    <t>2.270</t>
  </si>
  <si>
    <t>134.1</t>
  </si>
  <si>
    <t>2.271</t>
  </si>
  <si>
    <t>135</t>
  </si>
  <si>
    <t>2.272</t>
  </si>
  <si>
    <t>135.1</t>
  </si>
  <si>
    <t>2.273</t>
  </si>
  <si>
    <t>135.2</t>
  </si>
  <si>
    <t>2.274</t>
  </si>
  <si>
    <t>135.3</t>
  </si>
  <si>
    <t>2.275</t>
  </si>
  <si>
    <t>136</t>
  </si>
  <si>
    <t>Полы. Тип 1.6</t>
  </si>
  <si>
    <t>2.276</t>
  </si>
  <si>
    <t>137</t>
  </si>
  <si>
    <t>2.277</t>
  </si>
  <si>
    <t>137.1</t>
  </si>
  <si>
    <t>Полы. Тип 1.7</t>
  </si>
  <si>
    <t>2.278</t>
  </si>
  <si>
    <t>138</t>
  </si>
  <si>
    <t>2.279</t>
  </si>
  <si>
    <t>139</t>
  </si>
  <si>
    <t>2.280</t>
  </si>
  <si>
    <t>139.1</t>
  </si>
  <si>
    <t>2.281</t>
  </si>
  <si>
    <t>140</t>
  </si>
  <si>
    <t>2.282</t>
  </si>
  <si>
    <t>140.1</t>
  </si>
  <si>
    <t>Полы. Тип 1.8</t>
  </si>
  <si>
    <t>2.283</t>
  </si>
  <si>
    <t>141</t>
  </si>
  <si>
    <t>2.284</t>
  </si>
  <si>
    <t>141.1</t>
  </si>
  <si>
    <t>2.285</t>
  </si>
  <si>
    <t>142</t>
  </si>
  <si>
    <t>2.286</t>
  </si>
  <si>
    <t>143</t>
  </si>
  <si>
    <t>2.287</t>
  </si>
  <si>
    <t>144</t>
  </si>
  <si>
    <t>2.288</t>
  </si>
  <si>
    <t>144.1</t>
  </si>
  <si>
    <t>2.289</t>
  </si>
  <si>
    <t>145</t>
  </si>
  <si>
    <t>2.290</t>
  </si>
  <si>
    <t>145.1</t>
  </si>
  <si>
    <t>2.291</t>
  </si>
  <si>
    <t>146</t>
  </si>
  <si>
    <t>2.292</t>
  </si>
  <si>
    <t>147</t>
  </si>
  <si>
    <t>ТЕР11-01-015-07</t>
  </si>
  <si>
    <t>Шлифовка бетонных или металлоцементных покрытий</t>
  </si>
  <si>
    <t>2.293</t>
  </si>
  <si>
    <t>148</t>
  </si>
  <si>
    <t>ТЕР11-01-057-01</t>
  </si>
  <si>
    <t>Устройство гетерогенного и гомогенного покрытия на клее со свариванием полотнищ в стыках</t>
  </si>
  <si>
    <t>2.294</t>
  </si>
  <si>
    <t>148.1</t>
  </si>
  <si>
    <t>ТССЦ-01.6.03.04-0311</t>
  </si>
  <si>
    <t>Линолеум спортивный гетерогенный: "ТАРКЕТТ OMNISPORTS EXCEL" (толщина 8,3 мм, толщина защитного слоя 0,8 мм, пож. безопасность Г1, В2, РП1, Д2, Т2)</t>
  </si>
  <si>
    <t>Полы. Тип 1.9</t>
  </si>
  <si>
    <t>2.295</t>
  </si>
  <si>
    <t>149</t>
  </si>
  <si>
    <t>2.296</t>
  </si>
  <si>
    <t>149.1</t>
  </si>
  <si>
    <t>2.297</t>
  </si>
  <si>
    <t>150</t>
  </si>
  <si>
    <t>2.298</t>
  </si>
  <si>
    <t>151</t>
  </si>
  <si>
    <t>2.299</t>
  </si>
  <si>
    <t>152</t>
  </si>
  <si>
    <t>2.300</t>
  </si>
  <si>
    <t>152.1</t>
  </si>
  <si>
    <t>2.301</t>
  </si>
  <si>
    <t>153</t>
  </si>
  <si>
    <t>2.302</t>
  </si>
  <si>
    <t>153.1</t>
  </si>
  <si>
    <t>2.303</t>
  </si>
  <si>
    <t>154</t>
  </si>
  <si>
    <t>2.304</t>
  </si>
  <si>
    <t>154.1</t>
  </si>
  <si>
    <t>Полы. Тип 1.10</t>
  </si>
  <si>
    <t>2.305</t>
  </si>
  <si>
    <t>155</t>
  </si>
  <si>
    <t>2.306</t>
  </si>
  <si>
    <t>155.1</t>
  </si>
  <si>
    <t>2.307</t>
  </si>
  <si>
    <t>156</t>
  </si>
  <si>
    <t>2.308</t>
  </si>
  <si>
    <t>157</t>
  </si>
  <si>
    <t>2.309</t>
  </si>
  <si>
    <t>158</t>
  </si>
  <si>
    <t>2.310</t>
  </si>
  <si>
    <t>158.1</t>
  </si>
  <si>
    <t>2.311</t>
  </si>
  <si>
    <t>159</t>
  </si>
  <si>
    <t>2.312</t>
  </si>
  <si>
    <t>159.1</t>
  </si>
  <si>
    <t>2.313</t>
  </si>
  <si>
    <t>160</t>
  </si>
  <si>
    <t>2.314</t>
  </si>
  <si>
    <t>160.1</t>
  </si>
  <si>
    <t>Полы. Тип 1.11</t>
  </si>
  <si>
    <t>2.315</t>
  </si>
  <si>
    <t>161</t>
  </si>
  <si>
    <t>2.316</t>
  </si>
  <si>
    <t>161.1</t>
  </si>
  <si>
    <t>2.317</t>
  </si>
  <si>
    <t>162</t>
  </si>
  <si>
    <t>2.318</t>
  </si>
  <si>
    <t>163</t>
  </si>
  <si>
    <t>2.319</t>
  </si>
  <si>
    <t>164</t>
  </si>
  <si>
    <t>2.320</t>
  </si>
  <si>
    <t>164.1</t>
  </si>
  <si>
    <t>2.321</t>
  </si>
  <si>
    <t>165</t>
  </si>
  <si>
    <t>2.322</t>
  </si>
  <si>
    <t>165.1</t>
  </si>
  <si>
    <t>2.323</t>
  </si>
  <si>
    <t>166</t>
  </si>
  <si>
    <t>2.324</t>
  </si>
  <si>
    <t>167</t>
  </si>
  <si>
    <t>2.325</t>
  </si>
  <si>
    <t>167.1</t>
  </si>
  <si>
    <t>2.326</t>
  </si>
  <si>
    <t>167.2</t>
  </si>
  <si>
    <t>2.327</t>
  </si>
  <si>
    <t>168</t>
  </si>
  <si>
    <t>2.328</t>
  </si>
  <si>
    <t>168.1</t>
  </si>
  <si>
    <t>2.329</t>
  </si>
  <si>
    <t>168.2</t>
  </si>
  <si>
    <t>Полы. Тип 2.1</t>
  </si>
  <si>
    <t>2.330</t>
  </si>
  <si>
    <t>169</t>
  </si>
  <si>
    <t>2.331</t>
  </si>
  <si>
    <t>170</t>
  </si>
  <si>
    <t>2.332</t>
  </si>
  <si>
    <t>170.1</t>
  </si>
  <si>
    <t>2.333</t>
  </si>
  <si>
    <t>171</t>
  </si>
  <si>
    <t>ТЕР11-01-009-01</t>
  </si>
  <si>
    <t>Устройство тепло- и звукоизоляции сплошной из плит: или матов минераловатных или стекловолокнистых</t>
  </si>
  <si>
    <t>2.334</t>
  </si>
  <si>
    <t>171.1</t>
  </si>
  <si>
    <t>ТССЦ-12.2.05.01-0012</t>
  </si>
  <si>
    <t>Пластины из вспененного полиэтилена с односторонним фольгированием с клеевым слоем: тип С, толщиной 5 мм</t>
  </si>
  <si>
    <t>2.335</t>
  </si>
  <si>
    <t>172</t>
  </si>
  <si>
    <t>2.336</t>
  </si>
  <si>
    <t>173</t>
  </si>
  <si>
    <t>2.337</t>
  </si>
  <si>
    <t>173.1</t>
  </si>
  <si>
    <t>2.338</t>
  </si>
  <si>
    <t>174</t>
  </si>
  <si>
    <t>2.339</t>
  </si>
  <si>
    <t>174.1</t>
  </si>
  <si>
    <t>2.340</t>
  </si>
  <si>
    <t>175</t>
  </si>
  <si>
    <t>2.341</t>
  </si>
  <si>
    <t>175.1</t>
  </si>
  <si>
    <t>Полы. Тип 2.2</t>
  </si>
  <si>
    <t>2.342</t>
  </si>
  <si>
    <t>176</t>
  </si>
  <si>
    <t>2.343</t>
  </si>
  <si>
    <t>177</t>
  </si>
  <si>
    <t>2.344</t>
  </si>
  <si>
    <t>177.1</t>
  </si>
  <si>
    <t>2.345</t>
  </si>
  <si>
    <t>178</t>
  </si>
  <si>
    <t>2.346</t>
  </si>
  <si>
    <t>178.1</t>
  </si>
  <si>
    <t>2.347</t>
  </si>
  <si>
    <t>179</t>
  </si>
  <si>
    <t>2.348</t>
  </si>
  <si>
    <t>180</t>
  </si>
  <si>
    <t>2.349</t>
  </si>
  <si>
    <t>180.1</t>
  </si>
  <si>
    <t>2.350</t>
  </si>
  <si>
    <t>181</t>
  </si>
  <si>
    <t>2.351</t>
  </si>
  <si>
    <t>181.1</t>
  </si>
  <si>
    <t>2.352</t>
  </si>
  <si>
    <t>182</t>
  </si>
  <si>
    <t>2.353</t>
  </si>
  <si>
    <t>183</t>
  </si>
  <si>
    <t>2.354</t>
  </si>
  <si>
    <t>183.1</t>
  </si>
  <si>
    <t>2.355</t>
  </si>
  <si>
    <t>183.2</t>
  </si>
  <si>
    <t>Полы. Тип 2.3</t>
  </si>
  <si>
    <t>2.356</t>
  </si>
  <si>
    <t>184</t>
  </si>
  <si>
    <t>2.357</t>
  </si>
  <si>
    <t>185</t>
  </si>
  <si>
    <t>2.358</t>
  </si>
  <si>
    <t>185.1</t>
  </si>
  <si>
    <t>2.359</t>
  </si>
  <si>
    <t>186</t>
  </si>
  <si>
    <t>2.360</t>
  </si>
  <si>
    <t>186.1</t>
  </si>
  <si>
    <t>2.361</t>
  </si>
  <si>
    <t>187</t>
  </si>
  <si>
    <t>2.362</t>
  </si>
  <si>
    <t>188</t>
  </si>
  <si>
    <t>2.363</t>
  </si>
  <si>
    <t>188.1</t>
  </si>
  <si>
    <t>2.364</t>
  </si>
  <si>
    <t>189</t>
  </si>
  <si>
    <t>2.365</t>
  </si>
  <si>
    <t>189.1</t>
  </si>
  <si>
    <t>2.366</t>
  </si>
  <si>
    <t>190</t>
  </si>
  <si>
    <t>2.367</t>
  </si>
  <si>
    <t>190.1</t>
  </si>
  <si>
    <t>2.368</t>
  </si>
  <si>
    <t>190.2</t>
  </si>
  <si>
    <t>2.369</t>
  </si>
  <si>
    <t>190.3</t>
  </si>
  <si>
    <t>2.370</t>
  </si>
  <si>
    <t>191</t>
  </si>
  <si>
    <t>Полы. Тип 2.4</t>
  </si>
  <si>
    <t>2.371</t>
  </si>
  <si>
    <t>192</t>
  </si>
  <si>
    <t>2.372</t>
  </si>
  <si>
    <t>193</t>
  </si>
  <si>
    <t>2.373</t>
  </si>
  <si>
    <t>193.1</t>
  </si>
  <si>
    <t>2.374</t>
  </si>
  <si>
    <t>194</t>
  </si>
  <si>
    <t>2.375</t>
  </si>
  <si>
    <t>194.1</t>
  </si>
  <si>
    <t>2.376</t>
  </si>
  <si>
    <t>195</t>
  </si>
  <si>
    <t>2.377</t>
  </si>
  <si>
    <t>196</t>
  </si>
  <si>
    <t>2.378</t>
  </si>
  <si>
    <t>196.1</t>
  </si>
  <si>
    <t>2.379</t>
  </si>
  <si>
    <t>197</t>
  </si>
  <si>
    <t>2.380</t>
  </si>
  <si>
    <t>197.1</t>
  </si>
  <si>
    <t>2.381</t>
  </si>
  <si>
    <t>198</t>
  </si>
  <si>
    <t>2.382</t>
  </si>
  <si>
    <t>199</t>
  </si>
  <si>
    <t>2.383</t>
  </si>
  <si>
    <t>199.1</t>
  </si>
  <si>
    <t>2.384</t>
  </si>
  <si>
    <t>199.2</t>
  </si>
  <si>
    <t>2.385</t>
  </si>
  <si>
    <t>200</t>
  </si>
  <si>
    <t>2.386</t>
  </si>
  <si>
    <t>200.1</t>
  </si>
  <si>
    <t>2.387</t>
  </si>
  <si>
    <t>200.2</t>
  </si>
  <si>
    <t>Полы. Тип 2.5</t>
  </si>
  <si>
    <t>2.388</t>
  </si>
  <si>
    <t>201</t>
  </si>
  <si>
    <t>2.389</t>
  </si>
  <si>
    <t>202</t>
  </si>
  <si>
    <t>2.390</t>
  </si>
  <si>
    <t>202.1</t>
  </si>
  <si>
    <t>2.391</t>
  </si>
  <si>
    <t>203</t>
  </si>
  <si>
    <t>2.392</t>
  </si>
  <si>
    <t>203.1</t>
  </si>
  <si>
    <t>2.393</t>
  </si>
  <si>
    <t>204</t>
  </si>
  <si>
    <t>2.394</t>
  </si>
  <si>
    <t>205</t>
  </si>
  <si>
    <t>2.395</t>
  </si>
  <si>
    <t>205.1</t>
  </si>
  <si>
    <t>2.396</t>
  </si>
  <si>
    <t>206</t>
  </si>
  <si>
    <t>2.397</t>
  </si>
  <si>
    <t>206.1</t>
  </si>
  <si>
    <t>2.398</t>
  </si>
  <si>
    <t>207</t>
  </si>
  <si>
    <t>2.399</t>
  </si>
  <si>
    <t>208</t>
  </si>
  <si>
    <t>2.400</t>
  </si>
  <si>
    <t>208.1</t>
  </si>
  <si>
    <t>2.401</t>
  </si>
  <si>
    <t>208.2</t>
  </si>
  <si>
    <t>2.402</t>
  </si>
  <si>
    <t>209</t>
  </si>
  <si>
    <t>2.403</t>
  </si>
  <si>
    <t>209.1</t>
  </si>
  <si>
    <t>2.404</t>
  </si>
  <si>
    <t>209.2</t>
  </si>
  <si>
    <t>Полы. Тип 2.6</t>
  </si>
  <si>
    <t>2.405</t>
  </si>
  <si>
    <t>210</t>
  </si>
  <si>
    <t>2.406</t>
  </si>
  <si>
    <t>210.1</t>
  </si>
  <si>
    <t>2.407</t>
  </si>
  <si>
    <t>211</t>
  </si>
  <si>
    <t>2.408</t>
  </si>
  <si>
    <t>212</t>
  </si>
  <si>
    <t>2.409</t>
  </si>
  <si>
    <t>212.1</t>
  </si>
  <si>
    <t>2.410</t>
  </si>
  <si>
    <t>213</t>
  </si>
  <si>
    <t>2.411</t>
  </si>
  <si>
    <t>213.1</t>
  </si>
  <si>
    <t>2.412</t>
  </si>
  <si>
    <t>214</t>
  </si>
  <si>
    <t>2.413</t>
  </si>
  <si>
    <t>215</t>
  </si>
  <si>
    <t>2.414</t>
  </si>
  <si>
    <t>216</t>
  </si>
  <si>
    <t>2.415</t>
  </si>
  <si>
    <t>216.1</t>
  </si>
  <si>
    <t>Полы. Тип 2.7</t>
  </si>
  <si>
    <t>2.416</t>
  </si>
  <si>
    <t>217</t>
  </si>
  <si>
    <t>Полы. Тип 2.8</t>
  </si>
  <si>
    <t>2.417</t>
  </si>
  <si>
    <t>218</t>
  </si>
  <si>
    <t>2.418</t>
  </si>
  <si>
    <t>218.1</t>
  </si>
  <si>
    <t>2.419</t>
  </si>
  <si>
    <t>219</t>
  </si>
  <si>
    <t>2.420</t>
  </si>
  <si>
    <t>220</t>
  </si>
  <si>
    <t>2.421</t>
  </si>
  <si>
    <t>220.1</t>
  </si>
  <si>
    <t>2.422</t>
  </si>
  <si>
    <t>221</t>
  </si>
  <si>
    <t>2.423</t>
  </si>
  <si>
    <t>221.1</t>
  </si>
  <si>
    <t>2.424</t>
  </si>
  <si>
    <t>222</t>
  </si>
  <si>
    <t>Полы. Тип 2.9</t>
  </si>
  <si>
    <t>2.425</t>
  </si>
  <si>
    <t>223</t>
  </si>
  <si>
    <t>2.426</t>
  </si>
  <si>
    <t>224</t>
  </si>
  <si>
    <t>2.427</t>
  </si>
  <si>
    <t>224.1</t>
  </si>
  <si>
    <t>2.428</t>
  </si>
  <si>
    <t>225</t>
  </si>
  <si>
    <t>2.429</t>
  </si>
  <si>
    <t>225.1</t>
  </si>
  <si>
    <t>2.430</t>
  </si>
  <si>
    <t>226</t>
  </si>
  <si>
    <t>2.431</t>
  </si>
  <si>
    <t>227</t>
  </si>
  <si>
    <t>2.432</t>
  </si>
  <si>
    <t>227.1</t>
  </si>
  <si>
    <t>2.433</t>
  </si>
  <si>
    <t>228</t>
  </si>
  <si>
    <t>2.434</t>
  </si>
  <si>
    <t>228.1</t>
  </si>
  <si>
    <t>2.435</t>
  </si>
  <si>
    <t>229</t>
  </si>
  <si>
    <t>Устройство плинтусов</t>
  </si>
  <si>
    <t>2.436</t>
  </si>
  <si>
    <t>230</t>
  </si>
  <si>
    <t>ТЕР11-01-040-03</t>
  </si>
  <si>
    <t>Устройство плинтусов поливинилхлоридных: на винтах самонарезающих</t>
  </si>
  <si>
    <t>2.437</t>
  </si>
  <si>
    <t>230.1</t>
  </si>
  <si>
    <t>ТССЦ-11.3.03.06-0002</t>
  </si>
  <si>
    <t>Плинтуса для полов с кабель-каналом пластиковые, 22х49 мм</t>
  </si>
  <si>
    <t>2.438</t>
  </si>
  <si>
    <t>230.2</t>
  </si>
  <si>
    <t>ТССЦ-11.3.03.14-0001</t>
  </si>
  <si>
    <t>Заглушка торцевая для пластикового плинтуса левая, высота 48 мм</t>
  </si>
  <si>
    <t>2.439</t>
  </si>
  <si>
    <t>230.3</t>
  </si>
  <si>
    <t>ТССЦ-11.3.03.14-0011</t>
  </si>
  <si>
    <t>Заглушки торцевая для пластикового плинтуса правая, высота 48 мм</t>
  </si>
  <si>
    <t>2.440</t>
  </si>
  <si>
    <t>230.4</t>
  </si>
  <si>
    <t>ТССЦ-11.3.03.14-0021</t>
  </si>
  <si>
    <t>Соединитель для пластикового плинтуса, высота 48 мм</t>
  </si>
  <si>
    <t>2.441</t>
  </si>
  <si>
    <t>230.5</t>
  </si>
  <si>
    <t>ТССЦ-11.3.03.14-0031</t>
  </si>
  <si>
    <t>Уголок внутренний для пластикового плинтуса, высота 48 мм</t>
  </si>
  <si>
    <t>2.442</t>
  </si>
  <si>
    <t>230.6</t>
  </si>
  <si>
    <t>ТССЦ-11.3.03.14-0033</t>
  </si>
  <si>
    <t>Уголок наружный для пластикового плинтуса, высота 48 мм</t>
  </si>
  <si>
    <t>2.443</t>
  </si>
  <si>
    <t>231</t>
  </si>
  <si>
    <t>ТЕР11-01-039-01</t>
  </si>
  <si>
    <t>Устройство плинтусов: деревянных</t>
  </si>
  <si>
    <t>2.444</t>
  </si>
  <si>
    <t>232</t>
  </si>
  <si>
    <t>ТЕР11-01-039-04</t>
  </si>
  <si>
    <t>Устройство плинтусов: из плиток керамических</t>
  </si>
  <si>
    <t>2.445</t>
  </si>
  <si>
    <t>232.1</t>
  </si>
  <si>
    <t>2.446</t>
  </si>
  <si>
    <t>232.2</t>
  </si>
  <si>
    <t>ТССЦ-06.2.05.03-0001</t>
  </si>
  <si>
    <t>Гранит керамический многоцветный неполированный, размером 300х300х8 мм</t>
  </si>
  <si>
    <t>2.447</t>
  </si>
  <si>
    <t>232.3</t>
  </si>
  <si>
    <t>ТССЦ-06.2.05.03-0031</t>
  </si>
  <si>
    <t>Плитки керамические плинтусные прямые</t>
  </si>
  <si>
    <t>Фасады</t>
  </si>
  <si>
    <t>2.448</t>
  </si>
  <si>
    <t>233</t>
  </si>
  <si>
    <t>ТЕР08-07-001-01</t>
  </si>
  <si>
    <t>Установка и разборка наружных инвентарных лесов высотой до 16 м: трубчатых для кладки облицовки</t>
  </si>
  <si>
    <t>2.449</t>
  </si>
  <si>
    <t>233.1</t>
  </si>
  <si>
    <t>ТССЦ-01.7.16.02-0003</t>
  </si>
  <si>
    <t>Детали стальных трубчатых лесов, укомплектованные пробками, крючками и хомутами, окрашенные</t>
  </si>
  <si>
    <t>2.450</t>
  </si>
  <si>
    <t>233.2</t>
  </si>
  <si>
    <t>ТССЦ-01.7.16.02-0001</t>
  </si>
  <si>
    <t>Детали деревянные лесов из пиломатериалов хвойных пород</t>
  </si>
  <si>
    <t>Цоколь, приямки</t>
  </si>
  <si>
    <t>2.451</t>
  </si>
  <si>
    <t>234</t>
  </si>
  <si>
    <t>ТЕР15-01-080-02</t>
  </si>
  <si>
    <t>Устройство наружной теплоизоляции зданий с тонкой штукатуркой по утеплителю толщиной плит до: 100 мм</t>
  </si>
  <si>
    <t>2.452</t>
  </si>
  <si>
    <t>234.1</t>
  </si>
  <si>
    <t>ТССЦ-12.2.05.10-0012</t>
  </si>
  <si>
    <t>Плиты минераловатные "Фасад Баттс" ROCKWOOL</t>
  </si>
  <si>
    <t>2.453</t>
  </si>
  <si>
    <t>235</t>
  </si>
  <si>
    <t>ТЕР08-01-005-02</t>
  </si>
  <si>
    <t>Устройство боковой обмазочной изоляции стен, фундаментов ручным способом из сухих смесей толщиной слоя 3 мм, усиленной армирующей сеткой</t>
  </si>
  <si>
    <t>2.454</t>
  </si>
  <si>
    <t>236</t>
  </si>
  <si>
    <t>ТЕР15-02-005-02</t>
  </si>
  <si>
    <t>Высококачественная штукатурка фасадов декоративным раствором по камню: стен с прорезными рустами</t>
  </si>
  <si>
    <t>2.455</t>
  </si>
  <si>
    <t>236.1</t>
  </si>
  <si>
    <t>ТССЦ-04.3.02.08-0012</t>
  </si>
  <si>
    <t>Штукатурка полимерная декоративная CERESIT CT 60 "камешковая", зерно 1,5 мм (цветная)</t>
  </si>
  <si>
    <t>2.456</t>
  </si>
  <si>
    <t>237</t>
  </si>
  <si>
    <t>ТЕР15-04-019-05</t>
  </si>
  <si>
    <t>Окраска фасадов акриловыми составами: с лесов вручную с подготовкой поверхности</t>
  </si>
  <si>
    <t>2.457</t>
  </si>
  <si>
    <t>237.1</t>
  </si>
  <si>
    <t>ТССЦ-14.3.02.01-0012</t>
  </si>
  <si>
    <t>Краска акриловая: Alpina FASSADENWEISS, CAPAROL фасадная водоразбавляемая</t>
  </si>
  <si>
    <t>2.458</t>
  </si>
  <si>
    <t>237.2</t>
  </si>
  <si>
    <t>ТССЦ-14.4.01.21-0101</t>
  </si>
  <si>
    <t>Грунт-эмаль, марка "WG-Universal"</t>
  </si>
  <si>
    <t>2.459</t>
  </si>
  <si>
    <t>238</t>
  </si>
  <si>
    <t>ТЕР15-01-090-01</t>
  </si>
  <si>
    <t>Устройство вентилируемых фасадов с облицовкой панелями из композитных материалов: с устройством теплоизоляционного слоя</t>
  </si>
  <si>
    <t>2.460</t>
  </si>
  <si>
    <t>238.1</t>
  </si>
  <si>
    <t>ТССЦ-07.2.06.06-0011</t>
  </si>
  <si>
    <t>Конструкции навесной фасадной системы с воздушным зазором Newton Systems типа "СКК-СК-003"</t>
  </si>
  <si>
    <t>2.461</t>
  </si>
  <si>
    <t>238.2</t>
  </si>
  <si>
    <t>ТССЦ-01.6.01.11-0021</t>
  </si>
  <si>
    <t>Плита фасадная фиброцементная толщиной 8-9 мм с лицевым двухкомпонентным покрытием (акрил/полиуретан)</t>
  </si>
  <si>
    <t>2.462</t>
  </si>
  <si>
    <t>238.3</t>
  </si>
  <si>
    <t>2.463</t>
  </si>
  <si>
    <t>238.4</t>
  </si>
  <si>
    <t>ТССЦ-12.1.02.10-0096</t>
  </si>
  <si>
    <t>Мембрана однослойная ветрозащитная гидроизоляционная Tyvek Housewrap</t>
  </si>
  <si>
    <t>10 м2</t>
  </si>
  <si>
    <t>2.464</t>
  </si>
  <si>
    <t>238.5</t>
  </si>
  <si>
    <t>ТССЦ-01.7.15.07-0148</t>
  </si>
  <si>
    <t>Дюбель распорный, марка IZM, размер 10х200 мм</t>
  </si>
  <si>
    <t>2.465</t>
  </si>
  <si>
    <t>239</t>
  </si>
  <si>
    <t>2.466</t>
  </si>
  <si>
    <t>239.1</t>
  </si>
  <si>
    <t>2.467</t>
  </si>
  <si>
    <t>240</t>
  </si>
  <si>
    <t>2.468</t>
  </si>
  <si>
    <t>241</t>
  </si>
  <si>
    <t>2.469</t>
  </si>
  <si>
    <t>241.1</t>
  </si>
  <si>
    <t>2.470</t>
  </si>
  <si>
    <t>242</t>
  </si>
  <si>
    <t>2.471</t>
  </si>
  <si>
    <t>242.1</t>
  </si>
  <si>
    <t>2.472</t>
  </si>
  <si>
    <t>242.2</t>
  </si>
  <si>
    <t>Отмостка</t>
  </si>
  <si>
    <t>2.473</t>
  </si>
  <si>
    <t>243</t>
  </si>
  <si>
    <t>2.474</t>
  </si>
  <si>
    <t>244</t>
  </si>
  <si>
    <t>ТЕР08-01-002-02</t>
  </si>
  <si>
    <t>Устройство основания под фундаменты: щебеночного</t>
  </si>
  <si>
    <t>2.475</t>
  </si>
  <si>
    <t>244.1</t>
  </si>
  <si>
    <t>ТССЦ-02.2.05.04-0092</t>
  </si>
  <si>
    <t>Щебень из природного камня для строительных работ марка: 800, фракция 10-20 мм</t>
  </si>
  <si>
    <t>2.476</t>
  </si>
  <si>
    <t>245</t>
  </si>
  <si>
    <t>ТЕР11-01-002-09</t>
  </si>
  <si>
    <t>Устройство подстилающих слоев: бетонных</t>
  </si>
  <si>
    <t>2.477</t>
  </si>
  <si>
    <t>246</t>
  </si>
  <si>
    <t>ТССЦ-04.1.02.05-0006</t>
  </si>
  <si>
    <t>Бетон тяжелый, класс: В15 (М200)</t>
  </si>
  <si>
    <t>Крыльца, пандусы</t>
  </si>
  <si>
    <t>2.478</t>
  </si>
  <si>
    <t>247</t>
  </si>
  <si>
    <t>ТЕР06-01-004-06</t>
  </si>
  <si>
    <t>Устройство: железобетонных крылец</t>
  </si>
  <si>
    <t>2.479</t>
  </si>
  <si>
    <t>247.1</t>
  </si>
  <si>
    <t>ТССЦ-08.4.03.03-0032</t>
  </si>
  <si>
    <t>Горячекатаная арматурная сталь периодического профиля класса: А-III, диаметром 12 мм</t>
  </si>
  <si>
    <t>2.480</t>
  </si>
  <si>
    <t>247.2</t>
  </si>
  <si>
    <t>2.481</t>
  </si>
  <si>
    <t>248</t>
  </si>
  <si>
    <t>ТЕР15-01-045-01</t>
  </si>
  <si>
    <t>Облицовка ступеней керамогранитными плитками толщиной до 15 мм</t>
  </si>
  <si>
    <t>2.482</t>
  </si>
  <si>
    <t>249</t>
  </si>
  <si>
    <t>ТЕР27-09-022-01</t>
  </si>
  <si>
    <t>Устройство цветного противоскользящего дорожного покрытия: на прямом участке дороги без удаления существующей разметки</t>
  </si>
  <si>
    <t>Пергола</t>
  </si>
  <si>
    <t>2.483</t>
  </si>
  <si>
    <t>250</t>
  </si>
  <si>
    <t>ТЕР09-06-024-10</t>
  </si>
  <si>
    <t>Монтаж: лестниц, площадок, ограждений, панелей и дверок с теплоизоляционной обшивкой</t>
  </si>
  <si>
    <t>2.484</t>
  </si>
  <si>
    <t>250.1</t>
  </si>
  <si>
    <t>ТССЦ-23.3.08.01-0085</t>
  </si>
  <si>
    <t>Трубы стальные квадратные (ГОСТ 8639-82) размером: 150х150 мм, толщина стенки 7 мм</t>
  </si>
  <si>
    <t>2.485</t>
  </si>
  <si>
    <t>251</t>
  </si>
  <si>
    <t>ТЕР13-03-002-04</t>
  </si>
  <si>
    <t>Огрунтовка металлических поверхностей за один раз: грунтовкой ГФ-021</t>
  </si>
  <si>
    <t>2.486</t>
  </si>
  <si>
    <t>252</t>
  </si>
  <si>
    <t>ТЕР13-03-004-26</t>
  </si>
  <si>
    <t>Окраска металлических огрунтованных поверхностей: эмалью ПФ-115</t>
  </si>
  <si>
    <t>Кровля</t>
  </si>
  <si>
    <t>Тип 1</t>
  </si>
  <si>
    <t>2.487</t>
  </si>
  <si>
    <t>253</t>
  </si>
  <si>
    <t>ТЕР12-01-015-03</t>
  </si>
  <si>
    <t>Устройство пароизоляции: прокладочной в один слой</t>
  </si>
  <si>
    <t>2.488</t>
  </si>
  <si>
    <t>254</t>
  </si>
  <si>
    <t>ТЕР26-01-039-01</t>
  </si>
  <si>
    <t>Изоляция покрытий и перекрытий изделиями из волокнистых и зернистых материалов насухо</t>
  </si>
  <si>
    <t>2.489</t>
  </si>
  <si>
    <t>254.1</t>
  </si>
  <si>
    <t>ТССЦ-12.2.05.05-0032</t>
  </si>
  <si>
    <t>Плиты минераловатные на синтетическом связующем Техно (ТУ 5762-043-17925162-2006), марки ТЕХНОРУФ 50</t>
  </si>
  <si>
    <t>2.490</t>
  </si>
  <si>
    <t>255</t>
  </si>
  <si>
    <t>ТЕР12-01-014-02</t>
  </si>
  <si>
    <t>Утепление покрытий: керамзитом</t>
  </si>
  <si>
    <t>2.491</t>
  </si>
  <si>
    <t>255.1</t>
  </si>
  <si>
    <t>ТССЦ-02.2.01.03-0018</t>
  </si>
  <si>
    <t>Гравий керамзитовый, фракция: 10-20 мм, марка 600</t>
  </si>
  <si>
    <t>2.492</t>
  </si>
  <si>
    <t>256</t>
  </si>
  <si>
    <t>ТЕР12-01-017-01</t>
  </si>
  <si>
    <t>Устройство выравнивающих стяжек: цементно-песчаных толщиной 15 мм</t>
  </si>
  <si>
    <t>2.493</t>
  </si>
  <si>
    <t>256.1</t>
  </si>
  <si>
    <t>ТССЦ-04.3.01.09-0015</t>
  </si>
  <si>
    <t>Раствор готовый кладочный цементный марки 150</t>
  </si>
  <si>
    <t>2.494</t>
  </si>
  <si>
    <t>257</t>
  </si>
  <si>
    <t>ТЕР12-01-017-02</t>
  </si>
  <si>
    <t>Устройство выравнивающих стяжек: на каждый 1 мм изменения толщины добавлять или исключать к расценке 12-01-017-01</t>
  </si>
  <si>
    <t>2.495</t>
  </si>
  <si>
    <t>257.1</t>
  </si>
  <si>
    <t>2.496</t>
  </si>
  <si>
    <t>258</t>
  </si>
  <si>
    <t>ТЕР12-01-016-01</t>
  </si>
  <si>
    <t>Огрунтовка оснований из бетона или раствора под водоизоляционный кровельный ковер: битумной грунтовкой с ее приготовлением</t>
  </si>
  <si>
    <t>2.497</t>
  </si>
  <si>
    <t>259</t>
  </si>
  <si>
    <t>ТЕР12-01-002-09</t>
  </si>
  <si>
    <t>Устройство кровель плоских из наплавляемых материалов: в два слоя</t>
  </si>
  <si>
    <t>2.498</t>
  </si>
  <si>
    <t>259.1</t>
  </si>
  <si>
    <t>ТССЦ-12.1.02.03-0101</t>
  </si>
  <si>
    <t>МКМ-ТОП: ЭКП сланец серый</t>
  </si>
  <si>
    <t>2.499</t>
  </si>
  <si>
    <t>259.2</t>
  </si>
  <si>
    <t>ТССЦ-12.1.02.03-0102</t>
  </si>
  <si>
    <t>МКМ-ТОП: ЭПП</t>
  </si>
  <si>
    <t>Тип 2</t>
  </si>
  <si>
    <t>2.500</t>
  </si>
  <si>
    <t>260</t>
  </si>
  <si>
    <t>2.501</t>
  </si>
  <si>
    <t>261</t>
  </si>
  <si>
    <t>2.502</t>
  </si>
  <si>
    <t>261.1</t>
  </si>
  <si>
    <t>2.503</t>
  </si>
  <si>
    <t>262</t>
  </si>
  <si>
    <t>2.504</t>
  </si>
  <si>
    <t>262.1</t>
  </si>
  <si>
    <t>2.505</t>
  </si>
  <si>
    <t>263</t>
  </si>
  <si>
    <t>2.506</t>
  </si>
  <si>
    <t>263.1</t>
  </si>
  <si>
    <t>2.507</t>
  </si>
  <si>
    <t>264</t>
  </si>
  <si>
    <t>2.508</t>
  </si>
  <si>
    <t>264.1</t>
  </si>
  <si>
    <t>2.509</t>
  </si>
  <si>
    <t>265</t>
  </si>
  <si>
    <t>2.510</t>
  </si>
  <si>
    <t>266</t>
  </si>
  <si>
    <t>2.511</t>
  </si>
  <si>
    <t>266.1</t>
  </si>
  <si>
    <t>2.512</t>
  </si>
  <si>
    <t>266.2</t>
  </si>
  <si>
    <t>Тип 3</t>
  </si>
  <si>
    <t>2.513</t>
  </si>
  <si>
    <t>267</t>
  </si>
  <si>
    <t>2.514</t>
  </si>
  <si>
    <t>267.1</t>
  </si>
  <si>
    <t>2.515</t>
  </si>
  <si>
    <t>268</t>
  </si>
  <si>
    <t>2.516</t>
  </si>
  <si>
    <t>268.1</t>
  </si>
  <si>
    <t>2.517</t>
  </si>
  <si>
    <t>269</t>
  </si>
  <si>
    <t>2.518</t>
  </si>
  <si>
    <t>270</t>
  </si>
  <si>
    <t>2.519</t>
  </si>
  <si>
    <t>270.1</t>
  </si>
  <si>
    <t>2.520</t>
  </si>
  <si>
    <t>270.2</t>
  </si>
  <si>
    <t>Примыкания</t>
  </si>
  <si>
    <t>2.521</t>
  </si>
  <si>
    <t>271</t>
  </si>
  <si>
    <t>ТЕР12-01-004-05</t>
  </si>
  <si>
    <t>Устройство примыканий кровель из наплавляемых материалов к стенам и парапетам высотой: более 600 мм с одним фартуком</t>
  </si>
  <si>
    <t>2.522</t>
  </si>
  <si>
    <t>271.1</t>
  </si>
  <si>
    <t>Раствор готовый кладочный цементный марки: 150</t>
  </si>
  <si>
    <t>2.523</t>
  </si>
  <si>
    <t>271.2</t>
  </si>
  <si>
    <t>2.524</t>
  </si>
  <si>
    <t>272</t>
  </si>
  <si>
    <t>Облицовка вентканалов</t>
  </si>
  <si>
    <t>2.525</t>
  </si>
  <si>
    <t>273</t>
  </si>
  <si>
    <t>2.526</t>
  </si>
  <si>
    <t>273.1</t>
  </si>
  <si>
    <t>ТССЦ-07.2.06.06-0091</t>
  </si>
  <si>
    <t>Фасадная панель из оцинкованной стали с покрытием «Полиэстер»</t>
  </si>
  <si>
    <t>Водосток</t>
  </si>
  <si>
    <t>2.527</t>
  </si>
  <si>
    <t>274</t>
  </si>
  <si>
    <t>ТЕР12-01-009-02</t>
  </si>
  <si>
    <t>Устройство желобов: подвесных</t>
  </si>
  <si>
    <t>2.528</t>
  </si>
  <si>
    <t>274.1</t>
  </si>
  <si>
    <t>2.529</t>
  </si>
  <si>
    <t>274.2</t>
  </si>
  <si>
    <t>ТССЦ-08.1.02.07-0044</t>
  </si>
  <si>
    <t>Желоб водосточный МП, диаметр 185х3000 мм, полиэстер (стандартный цвет)</t>
  </si>
  <si>
    <t>2.530</t>
  </si>
  <si>
    <t>274.3</t>
  </si>
  <si>
    <t>ТССЦ-08.1.02.07-0142</t>
  </si>
  <si>
    <t>Угол желоба МП универсальный, диаметр 185 мм, полиэстер (стандартный цвет)</t>
  </si>
  <si>
    <t>2.531</t>
  </si>
  <si>
    <t>274.4</t>
  </si>
  <si>
    <t>ТССЦ-08.1.02.07-0016</t>
  </si>
  <si>
    <t>Держатель желоба МП, диаметр 185х350 мм, полиэстер (стандартный цвет)</t>
  </si>
  <si>
    <t>2.532</t>
  </si>
  <si>
    <t>274.5</t>
  </si>
  <si>
    <t>ТССЦ-08.1.02.07-0116</t>
  </si>
  <si>
    <t>Труба водосточная МП, диаметр 100х3000 мм, стандартный цвет</t>
  </si>
  <si>
    <t>2.533</t>
  </si>
  <si>
    <t>274.6</t>
  </si>
  <si>
    <t>ТССЦ-08.1.02.07-0008</t>
  </si>
  <si>
    <t>Воронка выпускная МП, диаметр 185х150 мм, полиэстер (стандартный цвет)</t>
  </si>
  <si>
    <t>2.534</t>
  </si>
  <si>
    <t>274.7</t>
  </si>
  <si>
    <t>ТССЦ-08.1.02.07-0025</t>
  </si>
  <si>
    <t>Держатель трубы (саморез) МП, диаметр 150 мм, полиэстер (стандартный цвет)</t>
  </si>
  <si>
    <t>2.535</t>
  </si>
  <si>
    <t>274.8</t>
  </si>
  <si>
    <t>ТССЦ-08.1.02.07-0069</t>
  </si>
  <si>
    <t>Колено трубы МП, диаметр 150 мм, полиэстер (стандартный цвет)</t>
  </si>
  <si>
    <t>Лестницы пожарные</t>
  </si>
  <si>
    <t>2.536</t>
  </si>
  <si>
    <t>275</t>
  </si>
  <si>
    <t>ТЕР09-03-029-01</t>
  </si>
  <si>
    <t>Монтаж лестниц прямолинейных и криволинейных, пожарных с ограждением</t>
  </si>
  <si>
    <t>2.537</t>
  </si>
  <si>
    <t>275.1</t>
  </si>
  <si>
    <t>Лифты</t>
  </si>
  <si>
    <t>2.538</t>
  </si>
  <si>
    <t>276</t>
  </si>
  <si>
    <t>ТЕР06-01-005-04</t>
  </si>
  <si>
    <t>Устройство железобетонных фундаментов общего назначения объемом: до 5 м3</t>
  </si>
  <si>
    <t>2.539</t>
  </si>
  <si>
    <t>276.1</t>
  </si>
  <si>
    <t>ТССЦ-04.1.02.01-0009</t>
  </si>
  <si>
    <t>Бетон мелкозернистый, класс: В25 (М350)</t>
  </si>
  <si>
    <t>2.540</t>
  </si>
  <si>
    <t>276.2</t>
  </si>
  <si>
    <t>2.541</t>
  </si>
  <si>
    <t>277</t>
  </si>
  <si>
    <t>ТЕР06-01-015-07</t>
  </si>
  <si>
    <t>Установка закладных деталей весом: до 4 кг</t>
  </si>
  <si>
    <t>2.542</t>
  </si>
  <si>
    <t>277.1</t>
  </si>
  <si>
    <t>ТССЦ-08.4.01.02-0013</t>
  </si>
  <si>
    <t>Детали закладные и накладные изготовленные: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t>
  </si>
  <si>
    <t xml:space="preserve"> ЛС-02-01-02 </t>
  </si>
  <si>
    <t>Водоснабжение и водоотведение</t>
  </si>
  <si>
    <t>Системы В1</t>
  </si>
  <si>
    <t>3.1</t>
  </si>
  <si>
    <t>ЛС-02-01-02</t>
  </si>
  <si>
    <t>ТЕР16-04-005-06</t>
  </si>
  <si>
    <t>Прокладка внутренних трубопроводов водоснабжения и отопления из полипропиленовых труб: 63 мм</t>
  </si>
  <si>
    <t>3.2</t>
  </si>
  <si>
    <t>ТССЦ-24.3.02.05-0026</t>
  </si>
  <si>
    <t>Труба из полипропилена PN 20/63</t>
  </si>
  <si>
    <t>3.3</t>
  </si>
  <si>
    <t>ТССЦ-23.8.04.12-0016</t>
  </si>
  <si>
    <t>Соединительная арматура трубопроводов: тройник прямой диаметром 63 мм</t>
  </si>
  <si>
    <t>10 шт</t>
  </si>
  <si>
    <t>3.4</t>
  </si>
  <si>
    <t>ТССЦ-24.3.05.07-0156</t>
  </si>
  <si>
    <t>Муфта полипропиленовая соединительная диаметром 63 мм</t>
  </si>
  <si>
    <t>3.5</t>
  </si>
  <si>
    <t>ТССЦ-24.3.05.07-0145</t>
  </si>
  <si>
    <t>Муфта полипропиленовая переходная диаметром: 63х50 мм</t>
  </si>
  <si>
    <t>3.6</t>
  </si>
  <si>
    <t>ТССЦ-24.3.05.07-0074</t>
  </si>
  <si>
    <t>Муфта полипропиленовая комбинированная, с внутренней резьбой, разъемная диаметром 63х2"</t>
  </si>
  <si>
    <t>3.7</t>
  </si>
  <si>
    <t>ТЕР16-04-005-05</t>
  </si>
  <si>
    <t>Прокладка внутренних трубопроводов водоснабжения и отопления из полипропиленовых труб: 50 мм</t>
  </si>
  <si>
    <t>3.8</t>
  </si>
  <si>
    <t>ТССЦ-24.3.02.05-0025</t>
  </si>
  <si>
    <t>Труба из полипропилена: PN 20/50</t>
  </si>
  <si>
    <t>3.9</t>
  </si>
  <si>
    <t>ТССЦ-24.3.05.15-0195</t>
  </si>
  <si>
    <t>Тройник полипропиленовый соединительный диаметром: 50 мм</t>
  </si>
  <si>
    <t>3.10</t>
  </si>
  <si>
    <t>ТССЦ-24.3.05.07-0139</t>
  </si>
  <si>
    <t>Муфта полипропиленовая переходная диаметром: 50х32 мм</t>
  </si>
  <si>
    <t>3.11</t>
  </si>
  <si>
    <t>ТССЦ-24.3.05.15-0158</t>
  </si>
  <si>
    <t>Тройник полипропиленовый переходной диаметром: 50х32х50 мм</t>
  </si>
  <si>
    <t>3.12</t>
  </si>
  <si>
    <t>ТССЦ-23.1.02.06-0015</t>
  </si>
  <si>
    <t>Хомут металлический с шурупом для крепления трубопроводов диаметром: 48-53 мм</t>
  </si>
  <si>
    <t>3.13</t>
  </si>
  <si>
    <t>ТССЦ-25.1.06.05-0001</t>
  </si>
  <si>
    <t>Компенсаторы температурные</t>
  </si>
  <si>
    <t>3.14</t>
  </si>
  <si>
    <t>ТЕР16-04-005-04</t>
  </si>
  <si>
    <t>Прокладка внутренних трубопроводов водоснабжения и отопления из полипропиленовых труб: 40 мм</t>
  </si>
  <si>
    <t>3.15</t>
  </si>
  <si>
    <t>ТССЦ-24.3.02.05-0024</t>
  </si>
  <si>
    <t>Труба из полипропилена PN 20/40</t>
  </si>
  <si>
    <t>3.16</t>
  </si>
  <si>
    <t>ТССЦ-24.3.05.15-0194</t>
  </si>
  <si>
    <t>Тройник полипропиленовый соединительный диаметром 40 мм</t>
  </si>
  <si>
    <t>3.17</t>
  </si>
  <si>
    <t>ТССЦ-24.3.05.07-0135</t>
  </si>
  <si>
    <t>Муфта полипропиленовая переходная диаметром 40х25 мм</t>
  </si>
  <si>
    <t>3.18</t>
  </si>
  <si>
    <t>ТССЦ-24.3.05.15-0152</t>
  </si>
  <si>
    <t>Тройник полипропиленовый переходной диаметром 40х25х40 мм</t>
  </si>
  <si>
    <t>3.19</t>
  </si>
  <si>
    <t>ТССЦ-23.1.02.06-0014</t>
  </si>
  <si>
    <t>Хомут металлический с шурупом для крепления трубопроводов диаметром 40-
46 мм</t>
  </si>
  <si>
    <t>3.20</t>
  </si>
  <si>
    <t>3.21</t>
  </si>
  <si>
    <t>ТЕР16-04-002-03</t>
  </si>
  <si>
    <t>Прокладка трубопроводов водоснабжения из напорных полиэтиленовых труб наружным диаметром: 32 мм</t>
  </si>
  <si>
    <t>3.22</t>
  </si>
  <si>
    <t>Конъюнктурный анализ, п.179, 24.3.02.01_61_6167131925_11.2020_1</t>
  </si>
  <si>
    <t>Труба PE-Xc EVOH с антидиффузионной защитой для системы ц.о., холодного и горячего водоснабжения 32х4,4</t>
  </si>
  <si>
    <t>3.23</t>
  </si>
  <si>
    <t>4.2</t>
  </si>
  <si>
    <t>Конъюнктурный анализ, п.162,  24.3.05.08_61_6167131925_11.2020_1</t>
  </si>
  <si>
    <t>Отвод PPSU Push 32x4,4 / 32x4,4</t>
  </si>
  <si>
    <t>3.24</t>
  </si>
  <si>
    <t>4.3</t>
  </si>
  <si>
    <t>Конъюнктурный анализ, п.173,  24.3.05.15_61_6167131925_11.2020_1</t>
  </si>
  <si>
    <t>Тройник PPSU Push 32×4,4 / 25×3,5 / 32×4,4</t>
  </si>
  <si>
    <t>3.25</t>
  </si>
  <si>
    <t>4.4</t>
  </si>
  <si>
    <t>Конъюнктурный анализ, п.167,  24.3.05.15_61_6167131925_11.2020_1</t>
  </si>
  <si>
    <t>Соединитель двухсторонний латунный Push 32×4,4 / 32×4,4</t>
  </si>
  <si>
    <t>3.26</t>
  </si>
  <si>
    <t>4.5</t>
  </si>
  <si>
    <t>Конъюнктурный анализ, п.158,  24.3.05.15_61_6167131925_11.2020_1</t>
  </si>
  <si>
    <t>Кольцо латунное натяжное Push 32×4,4A</t>
  </si>
  <si>
    <t>3.27</t>
  </si>
  <si>
    <t>4.6</t>
  </si>
  <si>
    <t>Конъюнктурный анализ, п.170,  24.3.05.15_61_6167131925_11.2020_1</t>
  </si>
  <si>
    <t>Соединитель латунный свинчиваемый с резьбой наружной 32×4,4 G1"</t>
  </si>
  <si>
    <t>3.28</t>
  </si>
  <si>
    <t>ТЕР16-04-002-01</t>
  </si>
  <si>
    <t>Прокладка трубопроводов водоснабжения из напорных полиэтиленовых труб наружным диаметром: 20 мм</t>
  </si>
  <si>
    <t>3.29</t>
  </si>
  <si>
    <t>5.1</t>
  </si>
  <si>
    <t>Конъюнктурный анализ, п.177, 24.3.02.01_61_6167131925_11.2020_1</t>
  </si>
  <si>
    <t>Труба PE-Xc EVOH с антидиффузионной защитой для системы ц.о., холодного и горячего водоснабжения 18×2</t>
  </si>
  <si>
    <t>3.30</t>
  </si>
  <si>
    <t>5.2</t>
  </si>
  <si>
    <t>Конъюнктурный анализ, п.192,  24.3.05.08_61_6167131925_11.2020_1</t>
  </si>
  <si>
    <t>Отвод латунный фиксируемый угловой Push (водорозетка) 18×2 / 18×2 G½"</t>
  </si>
  <si>
    <t>3.31</t>
  </si>
  <si>
    <t>5.3</t>
  </si>
  <si>
    <t>Конъюнктурный анализ, п.191,  24.3.05.15_61_6167131925_11.2020_1</t>
  </si>
  <si>
    <t>Плитка монтажная - полимерная одинарная</t>
  </si>
  <si>
    <t>3.32</t>
  </si>
  <si>
    <t>5.4</t>
  </si>
  <si>
    <t>Конъюнктурный анализ, п.189,  24.3.05.15_61_6167131925_11.2020_1</t>
  </si>
  <si>
    <t>Плитка монтажная - полимерная двойная (L=150 мм)</t>
  </si>
  <si>
    <t>3.33</t>
  </si>
  <si>
    <t>5.5</t>
  </si>
  <si>
    <t>Конъюнктурный анализ, п.190,  24.3.05.15_61_6167131925_11.2020_1</t>
  </si>
  <si>
    <t>Плитка монтажная - полимерная двойная (L=80 мм)</t>
  </si>
  <si>
    <t>3.34</t>
  </si>
  <si>
    <t>5.6</t>
  </si>
  <si>
    <t>Конъюнктурный анализ, п.160,  24.3.05.08_61_6167131925_11.2020_1</t>
  </si>
  <si>
    <t>Отвод PPSU Push 18x2 / 18x2</t>
  </si>
  <si>
    <t>3.35</t>
  </si>
  <si>
    <t>5.7</t>
  </si>
  <si>
    <t>Конъюнктурный анализ, п.171,  24.3.05.15_61_6167131925_11.2020_1</t>
  </si>
  <si>
    <t>Тройник PPSU Push 18×2 / 18×2 / 18×2</t>
  </si>
  <si>
    <t>3.36</t>
  </si>
  <si>
    <t>5.8</t>
  </si>
  <si>
    <t>Конъюнктурный анализ, п.165,  24.3.05.15_61_6167131925_11.2020_1</t>
  </si>
  <si>
    <t>Соединитель двухсторонний PPSU Push 18x2 / 18x2</t>
  </si>
  <si>
    <t>3.37</t>
  </si>
  <si>
    <t>5.9</t>
  </si>
  <si>
    <t>Конъюнктурный анализ, п.156,  24.3.05.15_61_6167131925_11.2020_1</t>
  </si>
  <si>
    <t>Кольцо латунное натяжное Push 18×2A/18×2,5A</t>
  </si>
  <si>
    <t>3.38</t>
  </si>
  <si>
    <t>5.10</t>
  </si>
  <si>
    <t>Конъюнктурный анализ, п.168,  24.3.05.15_61_6167131925_11.2020_1</t>
  </si>
  <si>
    <t>Соединитель латунный свинчиваемый с резьбой наружной 18×2 G½"</t>
  </si>
  <si>
    <t>3.39</t>
  </si>
  <si>
    <t>ТЕР16-04-002-02</t>
  </si>
  <si>
    <t>Прокладка трубопроводов водоснабжения из напорных полиэтиленовых труб наружным диаметром: 25 мм</t>
  </si>
  <si>
    <t>3.40</t>
  </si>
  <si>
    <t>6.1</t>
  </si>
  <si>
    <t>Конъюнктурный анализ, п.178, 24.3.02.01_61_6167131925_11.2020_1</t>
  </si>
  <si>
    <t>Труба PE-Xc EVOH с антидиффузионной защитой для системы ц.о., холодного и горячего водоснабжения 25х3,5</t>
  </si>
  <si>
    <t>3.41</t>
  </si>
  <si>
    <t>6.2</t>
  </si>
  <si>
    <t>Конъюнктурный анализ, п.161,  24.3.05.08_61_6167131925_11.2020_1</t>
  </si>
  <si>
    <t>Отвод PPSU Push 25x3,5 / 25x3,5</t>
  </si>
  <si>
    <t>3.42</t>
  </si>
  <si>
    <t>6.3</t>
  </si>
  <si>
    <t>Конъюнктурный анализ, п.172,  24.3.05.15_61_6167131925_11.2020_1</t>
  </si>
  <si>
    <t>Тройник PPSU Push 25×3,5 / 18×2 / 25×3,5</t>
  </si>
  <si>
    <t>3.43</t>
  </si>
  <si>
    <t>6.4</t>
  </si>
  <si>
    <t>Конъюнктурный анализ, п.166,  24.3.05.15_61_6167131925_11.2020_1</t>
  </si>
  <si>
    <t>Соединитель двухсторонний PPSU Push 25×3,5 / 25×3,5</t>
  </si>
  <si>
    <t>3.44</t>
  </si>
  <si>
    <t>6.5</t>
  </si>
  <si>
    <t>Конъюнктурный анализ, п.157,  24.3.05.15_61_6167131925_11.2020_1</t>
  </si>
  <si>
    <t>Кольцо латунное натяжное Push 25×3,5A</t>
  </si>
  <si>
    <t>3.45</t>
  </si>
  <si>
    <t>6.6</t>
  </si>
  <si>
    <t>Конъюнктурный анализ, п.169,  24.3.05.15_61_6167131925_11.2020_1</t>
  </si>
  <si>
    <t>Соединитель латунный свинчиваемый с резьбой наружной 25×3,5 G¾"</t>
  </si>
  <si>
    <t>3.46</t>
  </si>
  <si>
    <t>6.7</t>
  </si>
  <si>
    <t>ТССЦ-23.1.02.07-0001</t>
  </si>
  <si>
    <t>Крепления для трубопроводов оцинкованные: кронштейны, планки, хомуты</t>
  </si>
  <si>
    <t>3.47</t>
  </si>
  <si>
    <t>6.8</t>
  </si>
  <si>
    <t>ТССЦ-18.1.09.08-0091</t>
  </si>
  <si>
    <t>Кран шаровый латунный BROEN BALLOFIX, полнопроходной, с обычной рукояткой, с внутренней резьбой, давлением 1,6 МПа (16 кгс/см2) и 2,5 МПа (25 кгс/см2), диаметром: 15 мм, присоединение 1/2"х1/2"</t>
  </si>
  <si>
    <t>3.48</t>
  </si>
  <si>
    <t>6.9</t>
  </si>
  <si>
    <t>ТССЦ-18.1.09.08-0093</t>
  </si>
  <si>
    <t>Кран шаровый латунный BROEN BALLOFIX, полнопроходной, с обычной рукояткой, с внутренней резьбой, давлением 1,6 МПа (16 кгс/см2) и 2,5 МПа (25 кгс/см2), диаметром: 25 мм, присоединение 1"х1"</t>
  </si>
  <si>
    <t>3.49</t>
  </si>
  <si>
    <t>6.10</t>
  </si>
  <si>
    <t>ТССЦ-18.1.09.08-0094</t>
  </si>
  <si>
    <t>Кран шаровый латунный BROEN BALLOFIX, полнопроходной, с обычной рукояткой, с внутренней резьбой, давлением 1,6 МПа (16 кгс/см2) и 2,5 МПа (25 кгс/см2), диаметром: 32 мм, присоединение 1 1/4"х1 1/4"</t>
  </si>
  <si>
    <t>3.50</t>
  </si>
  <si>
    <t>6.11</t>
  </si>
  <si>
    <t>ТССЦ-18.1.09.08-0096</t>
  </si>
  <si>
    <t>Кран шаровый латунный BROEN BALLOFIX, полнопроходной, с обычной рукояткой, с внутренней резьбой, давлением 1,6 МПа (16 кгс/см2) и 2,5 МПа (25 кгс/см2), диаметром: 50 мм, присоединение 2"х2"</t>
  </si>
  <si>
    <t>3.51</t>
  </si>
  <si>
    <t>6.12</t>
  </si>
  <si>
    <t>ТССЦ-18.1.09.08-0242</t>
  </si>
  <si>
    <t>Кран шаровый сливной ИГЛ (Eagle), с наружной резьбой, с патрубком для присоединения шланга, размером: 1/2"х3/4"х1/2"</t>
  </si>
  <si>
    <t>3.52</t>
  </si>
  <si>
    <t>6.13</t>
  </si>
  <si>
    <t>ТССЦ-19.1.02.01-0002</t>
  </si>
  <si>
    <t>Воздухоотводчик BROEN BALLOFIX, давление 1,6 МПа (16 кгс/см2), диаметр: 15 мм, присоединение 1/2"</t>
  </si>
  <si>
    <t>3.53</t>
  </si>
  <si>
    <t>ТЕР16-07-001-02</t>
  </si>
  <si>
    <t>Установка кранов поливочных диаметром: 25 мм</t>
  </si>
  <si>
    <t>3.54</t>
  </si>
  <si>
    <t>7.1</t>
  </si>
  <si>
    <t>ТССЦ-18.3.01.03-0001</t>
  </si>
  <si>
    <t>Рукава поливочные диаметром: 25 мм</t>
  </si>
  <si>
    <t>3.55</t>
  </si>
  <si>
    <t>ТЕР26-01-017-01</t>
  </si>
  <si>
    <t>Изоляция изделиями из вспененного каучука, вспененного полиэтилена трубопроводов наружным диметром до 160 мм трубками</t>
  </si>
  <si>
    <t>10 м</t>
  </si>
  <si>
    <t>3.56</t>
  </si>
  <si>
    <t>8.1</t>
  </si>
  <si>
    <t>ТССЦ-12.2.07.05-0117</t>
  </si>
  <si>
    <t>Трубки теплоизоляционные из вспененного полиэтилена типа THERMAFLEX FRZ толщиной: 9 мм, диаметром 63 мм</t>
  </si>
  <si>
    <t>3.57</t>
  </si>
  <si>
    <t>8.2</t>
  </si>
  <si>
    <t>ТССЦ-12.2.07.05-0115</t>
  </si>
  <si>
    <t>Трубки теплоизоляционные из вспененного полиэтилена типа THERMAFLEX FRZ толщиной: 9 мм, диаметром 54 мм</t>
  </si>
  <si>
    <t>3.58</t>
  </si>
  <si>
    <t>8.3</t>
  </si>
  <si>
    <t>ТССЦ-12.2.07.05-0113</t>
  </si>
  <si>
    <t>Трубки теплоизоляционные из вспененного полиэтилена типа THERMAFLEX
FRZ толщиной 9 мм, диаметром 42 мм</t>
  </si>
  <si>
    <t>3.59</t>
  </si>
  <si>
    <t>8.4</t>
  </si>
  <si>
    <t>Конъюнктурный анализ, п.184,  24.3.05.15_61_6167131925_11.2020_1</t>
  </si>
  <si>
    <t>Труба защитная гофрированная (пешель) 32 (43 мм) (уп 50м)</t>
  </si>
  <si>
    <t>3.60</t>
  </si>
  <si>
    <t>8.5</t>
  </si>
  <si>
    <t>Конъюнктурный анализ, п.183,  24.3.05.15_61_6167131925_11.2020_1</t>
  </si>
  <si>
    <t>Труба защитная гофрированная (пешель) 25-26 (35 мм) (уп 50м)</t>
  </si>
  <si>
    <t>3.61</t>
  </si>
  <si>
    <t>8.6</t>
  </si>
  <si>
    <t>Конъюнктурный анализ, п.181,  24.3.05.15_61_6167131925_11.2020_1</t>
  </si>
  <si>
    <t>Труба защитная гофрированная (пешель) 16-18 (25 мм) (уп 50 м)</t>
  </si>
  <si>
    <t>3.62</t>
  </si>
  <si>
    <t>ТЕР18-05-001-01</t>
  </si>
  <si>
    <t>Установка насосов центробежных с электродвигателем, масса агрегата: до 0,1 т</t>
  </si>
  <si>
    <t>3.63</t>
  </si>
  <si>
    <t>9.1</t>
  </si>
  <si>
    <t>Конъюнктурный анализ, п.196,  68.2.01.01_91_9102165294_11.2020_1</t>
  </si>
  <si>
    <t>Насосная станция Wilo Comfort COR-2 Helix VE 606/K/CCe</t>
  </si>
  <si>
    <t>3.64</t>
  </si>
  <si>
    <t>ТЕР18-05-002-03</t>
  </si>
  <si>
    <t>Установка вставок виброизолирующих к насосам давлением: 1,6 МПа диаметром 50 мм</t>
  </si>
  <si>
    <t>3.65</t>
  </si>
  <si>
    <t>ТССЦ-18.5.03.02-0008</t>
  </si>
  <si>
    <t>Вставки гибкие фланцевые ZKB на давление: 1,6 МПа (16 кгс/см2), диаметром 50 мм</t>
  </si>
  <si>
    <t>3.66</t>
  </si>
  <si>
    <t>ТЕР16-05-001-02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</si>
  <si>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</si>
  <si>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3.67</t>
  </si>
  <si>
    <t>ТССЦ-18.1.04.05-0007</t>
  </si>
  <si>
    <t>Клапаны обратные проходные латунные BROEN BALLOFIX, давлением 1,6 МПа (16 кгс/см2), диаметром: 50 мм, присоединение 2"х2"</t>
  </si>
  <si>
    <t>3.68</t>
  </si>
  <si>
    <t>ТССЦ-18.1.10.01-0186</t>
  </si>
  <si>
    <t>Вентиль запорный BROEN V201 чугунный, с графитовым уплотнением, давлением 1,6 МПа (16 кгс/см2), диаметром: 50 мм, резьбовое присоединение 2"</t>
  </si>
  <si>
    <t>Водомерный узел</t>
  </si>
  <si>
    <t>3.69</t>
  </si>
  <si>
    <t>ТЕР16-06-005-01</t>
  </si>
  <si>
    <t>Установка счетчиков (водомеров) диаметром: до 40 мм
(1 счетчик (водомер))</t>
  </si>
  <si>
    <t>3.70</t>
  </si>
  <si>
    <t>ТССЦ-65.1.01.02-0001</t>
  </si>
  <si>
    <t>Счетчики (водомеры) турбинные диаметром: 50 мм</t>
  </si>
  <si>
    <t>3.71</t>
  </si>
  <si>
    <t>ТЕР18-06-007-04</t>
  </si>
  <si>
    <t>Установка фильтров диаметром: 50 мм</t>
  </si>
  <si>
    <t>3.72</t>
  </si>
  <si>
    <t>ТССЦ-18.2.08.08-0021</t>
  </si>
  <si>
    <t>Фильтры сетчатые: Y222P DANFOSS со сливным краном, с внутренней резьбой, латунные диаметром 50 мм</t>
  </si>
  <si>
    <t>3.73</t>
  </si>
  <si>
    <t>ТЕР18-07-001-02</t>
  </si>
  <si>
    <t>Установка манометров: с трехходовым краном
(1 компл.)</t>
  </si>
  <si>
    <t>3.74</t>
  </si>
  <si>
    <t>ТССЦ-63.4.01.01-0002</t>
  </si>
  <si>
    <t>Манометр для неагрессивных сред (класс точности 1.5) с резьбовым присоединением марка: МП-3У-16 с трехходовым краном 11П18пкРу16</t>
  </si>
  <si>
    <t>3.75</t>
  </si>
  <si>
    <t>3.76</t>
  </si>
  <si>
    <t>3.77</t>
  </si>
  <si>
    <t>3.78</t>
  </si>
  <si>
    <t>15.3</t>
  </si>
  <si>
    <t>ТССЦ-18.1.09.08-0243</t>
  </si>
  <si>
    <t>Кран шаровый сливной ИГЛ (Eagle), с наружной резьбой, с патрубком для присоединения шланга, размером: 3/4"х1"х3/4"</t>
  </si>
  <si>
    <t>Система К2</t>
  </si>
  <si>
    <t>3.79</t>
  </si>
  <si>
    <t>ТЕР16-07-002-03</t>
  </si>
  <si>
    <t>Установка воронок сливных диаметром: 100 мм</t>
  </si>
  <si>
    <t>3.80</t>
  </si>
  <si>
    <t>ТССЦ-08.1.02.01-0012</t>
  </si>
  <si>
    <t>Воронка сливная диаметром: 100 мм</t>
  </si>
  <si>
    <t>3.81</t>
  </si>
  <si>
    <t>ТЕР16-07-002-04</t>
  </si>
  <si>
    <t>Установка воронок сливных диаметром: 150 мм</t>
  </si>
  <si>
    <t>3.82</t>
  </si>
  <si>
    <t>ТССЦ-08.1.02.01-0013</t>
  </si>
  <si>
    <t>Воронка сливная диаметром: 150 мм</t>
  </si>
  <si>
    <t>3.83</t>
  </si>
  <si>
    <t>ТЕР16-04-001-02</t>
  </si>
  <si>
    <t>Прокладка трубопроводов канализации из полиэтиленовых труб высокой плотности диаметром: 110 мм</t>
  </si>
  <si>
    <t>3.84</t>
  </si>
  <si>
    <t>18.1</t>
  </si>
  <si>
    <t>ТССЦ-23.1.02.06-0019</t>
  </si>
  <si>
    <t>Хомут металлический с шурупом для крепления трубопроводов диаметром: 108-116 мм</t>
  </si>
  <si>
    <t>3.85</t>
  </si>
  <si>
    <t>18.2</t>
  </si>
  <si>
    <t>ТССЦ-24.3.03.02-0002</t>
  </si>
  <si>
    <t>Трубопроводы канализации из полиэтиленовых труб высокой плотности с гильзами, диаметром: 110 мм</t>
  </si>
  <si>
    <t>3.86</t>
  </si>
  <si>
    <t>ТЕР16-04-001-03</t>
  </si>
  <si>
    <t>Прокладка трубопроводов канализации из полиэтиленовых труб высокой плотности диаметром: 160 мм</t>
  </si>
  <si>
    <t>3.87</t>
  </si>
  <si>
    <t>ТССЦ-23.1.02.06-0020</t>
  </si>
  <si>
    <t>Хомут металлический с шурупом для крепления трубопроводов диаметром: 156-168 мм</t>
  </si>
  <si>
    <t>3.88</t>
  </si>
  <si>
    <t>19.2</t>
  </si>
  <si>
    <t>ТССЦ-24.3.03.02-0003</t>
  </si>
  <si>
    <t>Трубопроводы канализации из полиэтиленовых труб высокой плотности с гильзами, диаметром: 150 мм</t>
  </si>
  <si>
    <t>Система В2</t>
  </si>
  <si>
    <t>3.89</t>
  </si>
  <si>
    <t>ТЕР16-02-002-06</t>
  </si>
  <si>
    <t>Прокладка трубопроводов водоснабжения из стальных водогазопроводных оцинкованных труб диаметром: 50 мм</t>
  </si>
  <si>
    <t>3.90</t>
  </si>
  <si>
    <t>ТССЦ-18.2.07.01-0009</t>
  </si>
  <si>
    <t>Узлы укрупненные монтажные (трубопроводы) из стальных водогазопроводных : оцинкованных труб с гильзами для водоснабжения диаметром 50 мм</t>
  </si>
  <si>
    <t>3.91</t>
  </si>
  <si>
    <t>ТЕР16-02-002-07</t>
  </si>
  <si>
    <t>Прокладка трубопроводов водоснабжения из стальных водогазопроводных оцинкованных труб диаметром: 65 мм</t>
  </si>
  <si>
    <t>3.92</t>
  </si>
  <si>
    <t>ТССЦ-18.2.07.01-0010</t>
  </si>
  <si>
    <t>Узлы укрупненные монтажные (трубопроводы) из стальных водогазопроводных : оцинкованных труб с гильзами для водоснабжения диаметром 65 мм</t>
  </si>
  <si>
    <t>3.93</t>
  </si>
  <si>
    <t>3.94</t>
  </si>
  <si>
    <t>3.95</t>
  </si>
  <si>
    <t>Конъюнктурный анализ, п.195,  68.2.01.01_91_9102165294_11.2020_1</t>
  </si>
  <si>
    <t>Насосная станция wilo co-2 multivert MVI 803/SK-FFS-D-R</t>
  </si>
  <si>
    <t>3.96</t>
  </si>
  <si>
    <t>ТЕР18-05-002-05</t>
  </si>
  <si>
    <t>Установка вставок виброизолирующих к насосам давлением: 1,6 МПа диаметром 80 мм</t>
  </si>
  <si>
    <t>3.97</t>
  </si>
  <si>
    <t>ТССЦ-18.5.03.02-0010</t>
  </si>
  <si>
    <t>Вставки гибкие фланцевые ZKB на давление: 1,6 МПа (16 кгс/см2), диаметром 80 мм</t>
  </si>
  <si>
    <t>3.98</t>
  </si>
  <si>
    <t>ТЕР18-05-002-06</t>
  </si>
  <si>
    <t>Установка вставок виброизолирующих к насосам давлением: 1,6 МПа диаметром 100 мм</t>
  </si>
  <si>
    <t>3.99</t>
  </si>
  <si>
    <t>ТССЦ-18.5.03.02-0011</t>
  </si>
  <si>
    <t>Вставки гибкие фланцевые ZKB на давление: 1,6 МПа (16 кгс/см2), диаметром 100 мм</t>
  </si>
  <si>
    <t>3.100</t>
  </si>
  <si>
    <t>ТЕР16-05-001-03</t>
  </si>
  <si>
    <t>Установка вентилей, задвижек, затворов, клапанов обратных, кранов проходных на трубопроводах из стальных труб диаметром: до 100 мм</t>
  </si>
  <si>
    <t>3.101</t>
  </si>
  <si>
    <t>ТССЦ-18.1.04.06-0004</t>
  </si>
  <si>
    <t>Клапаны обратные пружинные "Danfoss" тип 402, чугунные, фланцевые, давлением 1,6 МПа (16 кгс/см2), диаметром: 80 мм</t>
  </si>
  <si>
    <t>3.102</t>
  </si>
  <si>
    <t>25.2</t>
  </si>
  <si>
    <t>ТССЦ-18.1.10.01-0198</t>
  </si>
  <si>
    <t>Вентиль запорный BROEN V215 чугунный, с графитовым уплотнением, с фланцевым присоединением, давлением 1,6 МПа (16 кгс/см2), диаметром: 80 мм</t>
  </si>
  <si>
    <t>3.103</t>
  </si>
  <si>
    <t>ТЕР16-07-001-01</t>
  </si>
  <si>
    <t>Установка кранов пожарных диаметром 50 мм</t>
  </si>
  <si>
    <t>3.104</t>
  </si>
  <si>
    <t>Конъюнктурный анализ, п.200,  18.3.01.01_77_9717021339_09.2020_1</t>
  </si>
  <si>
    <t>Огнетушитель порошковый ОП-5</t>
  </si>
  <si>
    <t>шт.</t>
  </si>
  <si>
    <t>3.105</t>
  </si>
  <si>
    <t>26.2</t>
  </si>
  <si>
    <t>ТССЦ-18.3.02.02-0010</t>
  </si>
  <si>
    <t>Шкаф пожарный: ШПК-320 встроенный с окном</t>
  </si>
  <si>
    <t>Системы К1, К3, КН</t>
  </si>
  <si>
    <t>3.106</t>
  </si>
  <si>
    <t>ТЕР16-04-001-01</t>
  </si>
  <si>
    <t>Прокладка трубопроводов канализации из полиэтиленовых труб высокой плотности диаметром: 50 мм</t>
  </si>
  <si>
    <t>3.107</t>
  </si>
  <si>
    <t>27.1</t>
  </si>
  <si>
    <t>ТССЦ-24.3.03.02-0001</t>
  </si>
  <si>
    <t>Трубопроводы канализации из полиэтиленовых труб высокой плотности с гильзами, диаметром: 50 мм</t>
  </si>
  <si>
    <t>3.108</t>
  </si>
  <si>
    <t>27.2</t>
  </si>
  <si>
    <t>3.109</t>
  </si>
  <si>
    <t>ТЕР16-04-004-01</t>
  </si>
  <si>
    <t>Прокладка внутренних трубопроводов канализации из полипропиленовых труб диаметром: 50 мм</t>
  </si>
  <si>
    <t>3.110</t>
  </si>
  <si>
    <t>ТССЦ-24.3.02.02-0003</t>
  </si>
  <si>
    <t>Трубы безнапорные канализационные из полипропилена, диаметром: 50 мм</t>
  </si>
  <si>
    <t>3.111</t>
  </si>
  <si>
    <t>3.112</t>
  </si>
  <si>
    <t>28.3</t>
  </si>
  <si>
    <t>ТЕР16-04-004-02</t>
  </si>
  <si>
    <t>Прокладка внутренних трубопроводов канализации из полипропиленовых труб диаметром: 110 мм</t>
  </si>
  <si>
    <t>3.113</t>
  </si>
  <si>
    <t>28.4</t>
  </si>
  <si>
    <t>ТССЦ-24.3.02.02-0004</t>
  </si>
  <si>
    <t>Трубы безнапорные канализационные из полипропилена, диаметром: 110 мм</t>
  </si>
  <si>
    <t>3.114</t>
  </si>
  <si>
    <t>28.5</t>
  </si>
  <si>
    <t>3.115</t>
  </si>
  <si>
    <t>28.6</t>
  </si>
  <si>
    <t>ТССЦ-23.8.05.11-0002</t>
  </si>
  <si>
    <t>Ревизии диаметром: 100 мм</t>
  </si>
  <si>
    <t>3.116</t>
  </si>
  <si>
    <t>ТЕР22-03-002-01</t>
  </si>
  <si>
    <t>Установка полиэтиленовых фасонных частей: отводов, колен, патрубков, переходов</t>
  </si>
  <si>
    <t>3.117</t>
  </si>
  <si>
    <t>Конъюнктурный анализ, п.201,  14.3.02.01_91_9102165294_09.2020_1</t>
  </si>
  <si>
    <t>Муфта противопожарная ОГНЕЗА-ПМ (ПГЗ) 110/100</t>
  </si>
  <si>
    <t>3.118</t>
  </si>
  <si>
    <t>Конъюнктурный анализ, п.202,  14.3.02.01_91_9102165294_09.2020_1</t>
  </si>
  <si>
    <t>Муфта противопожарная ОГНЕЗА-ПМ (ПГЗ) 50/100</t>
  </si>
  <si>
    <t>3.119</t>
  </si>
  <si>
    <t>ТЕР17-01-001-23</t>
  </si>
  <si>
    <t>Установка трапов диаметром 100 мм</t>
  </si>
  <si>
    <t>10 компл.</t>
  </si>
  <si>
    <t>3.120</t>
  </si>
  <si>
    <t>ТССЦ-18.2.06.10-0002</t>
  </si>
  <si>
    <t>Трап канализационный HL310NPr с вертикальным выпуском и сифоном "Primus"</t>
  </si>
  <si>
    <t>3.121</t>
  </si>
  <si>
    <t>ТЕР17-01-001-14</t>
  </si>
  <si>
    <t>Установка умывальников одиночных с подводкой холодной и горячей воды</t>
  </si>
  <si>
    <t>3.122</t>
  </si>
  <si>
    <t>ТССЦ-18.2.01.05-0151</t>
  </si>
  <si>
    <t>Умывальники полуфарфоровые и фарфоровые с смесителем с нижней камерой смешивания, кронштейнами, сифоном бутылочным латунным и выпуском,: для детских учреждений, размером 450х330х150 мм</t>
  </si>
  <si>
    <t>3.123</t>
  </si>
  <si>
    <t>31.2</t>
  </si>
  <si>
    <t>ТССЦ-18.2.06.08-0014</t>
  </si>
  <si>
    <t>Подводка гибкая армированная резиновая: 600 мм</t>
  </si>
  <si>
    <t>3.124</t>
  </si>
  <si>
    <t>31.3</t>
  </si>
  <si>
    <t>ТССЦ-18.1.10.08-0011</t>
  </si>
  <si>
    <t>Краны водоразборные и туалетные</t>
  </si>
  <si>
    <t>3.125</t>
  </si>
  <si>
    <t>ТЕР17-01-002-03</t>
  </si>
  <si>
    <t>Установка смесителей</t>
  </si>
  <si>
    <t>3.126</t>
  </si>
  <si>
    <t>ТССЦ-18.1.10.10-0044</t>
  </si>
  <si>
    <t>Смесители для умывальников: СМ-УМ-ОРА с поворотным корпусом, одной рукояткой, с аэратором</t>
  </si>
  <si>
    <t>3.127</t>
  </si>
  <si>
    <t>32.2</t>
  </si>
  <si>
    <t>ТССЦ-18.1.10.10-0011</t>
  </si>
  <si>
    <t>Смесители для ванн ОМ-672</t>
  </si>
  <si>
    <t>3.128</t>
  </si>
  <si>
    <t>ТЕР17-01-001-18</t>
  </si>
  <si>
    <t>Установка поддонов душевых чугунных и стальных мелких</t>
  </si>
  <si>
    <t>3.129</t>
  </si>
  <si>
    <t>Конъюнктурный анализ, п.199, 18.2.02.07_77_5047167847_11.2020_1</t>
  </si>
  <si>
    <t>Душевой поддон River 90x70x26 L</t>
  </si>
  <si>
    <t>3.130</t>
  </si>
  <si>
    <t>33.2</t>
  </si>
  <si>
    <t>ТССЦ-18.2.06.09-0005</t>
  </si>
  <si>
    <t>Сифон пластмассовый бутылочный унифицированный с выпуском и вертикальным отводом СБУв (ГОСТ 23289-94)</t>
  </si>
  <si>
    <t>3.131</t>
  </si>
  <si>
    <t>ТЕР17-01-001-04</t>
  </si>
  <si>
    <t>Установка ванн купальных: прямых пластиковых</t>
  </si>
  <si>
    <t>3.132</t>
  </si>
  <si>
    <t>Конъюнктурный анализ, п.198, 18.2.02.01_77_5036041610_11.2020_1</t>
  </si>
  <si>
    <t>Ванна 1Marka CLASSIC 170x70 без гидромассажа</t>
  </si>
  <si>
    <t>3.133</t>
  </si>
  <si>
    <t>3.134</t>
  </si>
  <si>
    <t>ТЕР17-01-003-01</t>
  </si>
  <si>
    <t>Установка унитазов с бачком непосредственно присоединенным</t>
  </si>
  <si>
    <t>3.135</t>
  </si>
  <si>
    <t>ТССЦ-18.2.01.06-0001</t>
  </si>
  <si>
    <t>Унитаз-компакт «Комфорт»</t>
  </si>
  <si>
    <t>3.136</t>
  </si>
  <si>
    <t>ТССЦ-18.2.06.08-0001</t>
  </si>
  <si>
    <t>Гофра для унитаза WC-F20P гладкая, без лепестков, длиной от 200 мм до 410</t>
  </si>
  <si>
    <t>3.137</t>
  </si>
  <si>
    <t>35.3</t>
  </si>
  <si>
    <t>3.138</t>
  </si>
  <si>
    <t>ТЕР17-01-005-01</t>
  </si>
  <si>
    <t>Установка моек: на одно отделение</t>
  </si>
  <si>
    <t>3.139</t>
  </si>
  <si>
    <t>Конъюнктурный анализ, п.302, 18.2.02.01_77_5036041610_11.2020_1</t>
  </si>
  <si>
    <t>Ванна моечная 1 секционная с бортом ВМ1-05/7(850)</t>
  </si>
  <si>
    <t>3.140</t>
  </si>
  <si>
    <t>3.141</t>
  </si>
  <si>
    <t>ТЕР17-01-005-02</t>
  </si>
  <si>
    <t>Установка моек: на два отделения</t>
  </si>
  <si>
    <t>3.142</t>
  </si>
  <si>
    <t>Конъюнктурный анализ, п.308, 18.2.02.01_91_9102046258_03.2021_1</t>
  </si>
  <si>
    <t>Ванна моечная 2х секционная с бортом ВМ2-09/7</t>
  </si>
  <si>
    <t>3.143</t>
  </si>
  <si>
    <t>3.144</t>
  </si>
  <si>
    <t>3.145</t>
  </si>
  <si>
    <t>Конъюнктурный анализ, п.194, 68.2.01.01_91_9102165294_11.2020_1</t>
  </si>
  <si>
    <t>Автоматическая насосная установка Wilo-HiDrainlift 3-24</t>
  </si>
  <si>
    <t xml:space="preserve">ЛС-02-01-03 </t>
  </si>
  <si>
    <t>Отопление</t>
  </si>
  <si>
    <t>в т.ч оборудование</t>
  </si>
  <si>
    <t>ЛС-02-01-03</t>
  </si>
  <si>
    <t>ТЕР18-03-001-02</t>
  </si>
  <si>
    <t>Установка радиаторов: стальных</t>
  </si>
  <si>
    <t>100 кВт</t>
  </si>
  <si>
    <t>ТССЦ-18.5.08.05-0031</t>
  </si>
  <si>
    <t>Кронштейны для радиаторов стальных спаренных марки КР1- РС</t>
  </si>
  <si>
    <t>Конъюнктурный анализ, п.120, 18.5.10.05_91_9102189129_09.2020_1</t>
  </si>
  <si>
    <t>Радиатор Korado VKU I  22-4040</t>
  </si>
  <si>
    <t>Конъюнктурный анализ, п.121, 18.5.10.05_91_9102189129_09.2020_1</t>
  </si>
  <si>
    <t>Радиатор Korado VKU I  22-5040</t>
  </si>
  <si>
    <t>Конъюнктурный анализ, п.122, 18.5.10.05_91_9102189129_09.2020_1</t>
  </si>
  <si>
    <t>Радиатор Korado VKU I  22-5050</t>
  </si>
  <si>
    <t>Конъюнктурный анализ, п.123, 18.5.10.05_91_9102189129_09.2020_1</t>
  </si>
  <si>
    <t>Радиатор Korado VKU I  22-5070</t>
  </si>
  <si>
    <t>4.7</t>
  </si>
  <si>
    <t>Конъюнктурный анализ, п.124, 18.5.10.05_91_9102189129_09.2020_1</t>
  </si>
  <si>
    <t>Радиатор Korado VKU I  22-5090</t>
  </si>
  <si>
    <t>4.8</t>
  </si>
  <si>
    <t>Конъюнктурный анализ, п.125, 18.5.10.05_91_9102189129_09.2020_1</t>
  </si>
  <si>
    <t>Радиатор Korado VKU I  22-5100</t>
  </si>
  <si>
    <t>4.9</t>
  </si>
  <si>
    <t>Конъюнктурный анализ, п.126, 18.5.10.05_91_9102189129_09.2020_1</t>
  </si>
  <si>
    <t>Радиатор Korado VKU I  22-5110</t>
  </si>
  <si>
    <t>4.10</t>
  </si>
  <si>
    <t>Конъюнктурный анализ, п.127, 18.5.10.05_91_9102189129_09.2020_1</t>
  </si>
  <si>
    <t>Радиатор Korado VKU I  22-5120</t>
  </si>
  <si>
    <t>4.11</t>
  </si>
  <si>
    <t>Конъюнктурный анализ, п.128, 18.5.10.05_91_9102189129_09.2020_1</t>
  </si>
  <si>
    <t>Радиатор Korado VKU I  22-6040</t>
  </si>
  <si>
    <t>4.12</t>
  </si>
  <si>
    <t>Конъюнктурный анализ, п.129, 18.5.10.05_91_9102189129_09.2020_1</t>
  </si>
  <si>
    <t>Радиатор Korado VKU I  22-6050</t>
  </si>
  <si>
    <t>4.13</t>
  </si>
  <si>
    <t>Конъюнктурный анализ, п.130, 18.5.10.05_91_9102189129_09.2020_1</t>
  </si>
  <si>
    <t>Радиатор Korado VKU I  22-6060</t>
  </si>
  <si>
    <t>4.14</t>
  </si>
  <si>
    <t>Конъюнктурный анализ, п.131, 18.5.10.05_91_9102189129_09.2020_1</t>
  </si>
  <si>
    <t>Радиатор Korado VKU I  22-6070</t>
  </si>
  <si>
    <t>4.15</t>
  </si>
  <si>
    <t>Конъюнктурный анализ, п.132, 18.5.10.05_91_9102189129_09.2020_1</t>
  </si>
  <si>
    <t>Радиатор Korado VKU I  22-6080</t>
  </si>
  <si>
    <t>4.16</t>
  </si>
  <si>
    <t>Конъюнктурный анализ, п.133, 18.5.10.05_91_9102189129_09.2020_1</t>
  </si>
  <si>
    <t>Радиатор Korado VKU I  22-6100</t>
  </si>
  <si>
    <t>4.17</t>
  </si>
  <si>
    <t>Конъюнктурный анализ, п.134, 18.5.10.05_91_9102189129_09.2020_1</t>
  </si>
  <si>
    <t>Радиатор Korado VKU I  22-6110</t>
  </si>
  <si>
    <t>4.18</t>
  </si>
  <si>
    <t>Конъюнктурный анализ, п.135, 18.5.10.05_91_9102189129_09.2020_1</t>
  </si>
  <si>
    <t>Радиатор Korado VKU I  22-6140</t>
  </si>
  <si>
    <t>4.19</t>
  </si>
  <si>
    <t>Конъюнктурный анализ, п.136, 18.5.10.05_91_9102189129_09.2020_1</t>
  </si>
  <si>
    <t>Радиатор Korado VKU I  22-6160</t>
  </si>
  <si>
    <t>4.20</t>
  </si>
  <si>
    <t>Конъюнктурный анализ, п.137, 18.5.10.05_91_9102189129_09.2020_1</t>
  </si>
  <si>
    <t>Радиатор Korado VKU I  33-3180</t>
  </si>
  <si>
    <t>4.21</t>
  </si>
  <si>
    <t>Конъюнктурный анализ, п.138, 18.5.10.05_91_9102189129_09.2020_1</t>
  </si>
  <si>
    <t>Радиатор Korado VKU I  33-3200</t>
  </si>
  <si>
    <t>4.22</t>
  </si>
  <si>
    <t>Конъюнктурный анализ, п.139, 18.5.10.05_91_9102189129_09.2020_1</t>
  </si>
  <si>
    <t>Радиатор Korado VKU I  33-5060</t>
  </si>
  <si>
    <t>4.23</t>
  </si>
  <si>
    <t>Конъюнктурный анализ, п.140, 18.5.10.05_91_9102189129_09.2020_1</t>
  </si>
  <si>
    <t>Радиатор Korado VKU I  33-5080</t>
  </si>
  <si>
    <t>4.24</t>
  </si>
  <si>
    <t>Конъюнктурный анализ, п.141, 18.5.10.05_91_9102189129_09.2020_1</t>
  </si>
  <si>
    <t>Радиатор Korado VKU I  33-5140</t>
  </si>
  <si>
    <t>4.25</t>
  </si>
  <si>
    <t>Конъюнктурный анализ, п.142, 18.5.10.05_91_9102189129_09.2020_1</t>
  </si>
  <si>
    <t>Радиатор Korado VKU I  33-5160</t>
  </si>
  <si>
    <t>4.26</t>
  </si>
  <si>
    <t>Конъюнктурный анализ, п.143, 18.5.10.05_91_9102189129_09.2020_1</t>
  </si>
  <si>
    <t>Радиатор Korado VKU I  33-6080</t>
  </si>
  <si>
    <t>4.27</t>
  </si>
  <si>
    <t>Конъюнктурный анализ, п.144, 18.5.10.05_91_9102189129_09.2020_1</t>
  </si>
  <si>
    <t>Радиатор Korado VKU I  33-6100</t>
  </si>
  <si>
    <t>4.28</t>
  </si>
  <si>
    <t>Конъюнктурный анализ, п.145, 18.5.10.05_91_9102189129_09.2020_1</t>
  </si>
  <si>
    <t>Радиатор Korado VKU I  33-6110</t>
  </si>
  <si>
    <t>4.29</t>
  </si>
  <si>
    <t>Конъюнктурный анализ, п.146, 18.5.10.05_91_9102189129_09.2020_1</t>
  </si>
  <si>
    <t>Радиатор Korado VKU I  33-6120</t>
  </si>
  <si>
    <t>4.30</t>
  </si>
  <si>
    <t>Конъюнктурный анализ, п.147, 18.5.10.05_91_9102189129_09.2020_1</t>
  </si>
  <si>
    <t>Радиатор Korado VKU I  33-6140</t>
  </si>
  <si>
    <t>4.31</t>
  </si>
  <si>
    <t>Конъюнктурный анализ, п.148, 18.5.10.05_91_9102189129_09.2020_1</t>
  </si>
  <si>
    <t>Радиатор Korado VKU I  33-6160</t>
  </si>
  <si>
    <t>4.32</t>
  </si>
  <si>
    <t>1.31</t>
  </si>
  <si>
    <t>Конъюнктурный анализ, п.149, 18.5.10.05_91_9102189129_09.2020_1</t>
  </si>
  <si>
    <t>Радиатор Korado VKU I  33-9160</t>
  </si>
  <si>
    <t>4.33</t>
  </si>
  <si>
    <t>1.32</t>
  </si>
  <si>
    <t>Конъюнктурный анализ, п.150, 18.5.10.05_91_9102189129_09.2020_1</t>
  </si>
  <si>
    <t>Настенный кронштейн  для высоты 200-900 z-u 556 (комплект 2 шт.)</t>
  </si>
  <si>
    <t>4.34</t>
  </si>
  <si>
    <t>1.33</t>
  </si>
  <si>
    <t>Конъюнктурный анализ, п.151, 18.5.10.05_91_9102189129_09.2020_1</t>
  </si>
  <si>
    <t>Настенный кронштейн  для высоты 200-900 z-u 557 (комплект 3 шт.)</t>
  </si>
  <si>
    <t>4.35</t>
  </si>
  <si>
    <t>ТЕРм11-02-042-03</t>
  </si>
  <si>
    <t>Клапан с рычажным приводом регулирующий, диаметр условного прохода: 25; 32 мм</t>
  </si>
  <si>
    <t>4.36</t>
  </si>
  <si>
    <t>ТССЦ-69.1.03.01-0008</t>
  </si>
  <si>
    <t>Клапан автоматический балансировочный: ASV-PV с внутренней резьбой, с изменяемой настройкой, со спускным краном и импульсной трубкой, диапазоном перепада давления 0,02-0,04 МПа (0,2-0,4 кгс/см2), диаметром 25 мм</t>
  </si>
  <si>
    <t>Россия</t>
  </si>
  <si>
    <t>4.37</t>
  </si>
  <si>
    <t>ТССЦ-69.1.03.01-0009</t>
  </si>
  <si>
    <t>Клапан автоматический балансировочный: ASV-PV с внутренней резьбой, с изменяемой настройкой, со спускным краном и импульсной трубкой, диапазоном перепада давления 0,02-0,04 МПа (0,2-0,4 кгс/см2), диаметром 32 мм</t>
  </si>
  <si>
    <t>4.38</t>
  </si>
  <si>
    <t>ТССЦ-18.1.06.02-0014</t>
  </si>
  <si>
    <t>Клапан балансировочный запорный ручной ASV-М: с внутренней резьбой, с фиксацией настройки и возможностью подключения измерительных ниппелей, давлением 1,6 МПа (16 кгс/см2), диаметром 32 мм</t>
  </si>
  <si>
    <t>4.39</t>
  </si>
  <si>
    <t>ТЕРм11-02-042-04</t>
  </si>
  <si>
    <t>Клапан с рычажным приводом регулирующий, диаметр условного прохода: 40; 50 мм</t>
  </si>
  <si>
    <t>4.40</t>
  </si>
  <si>
    <t>ТССЦ-18.1.06.02-0015</t>
  </si>
  <si>
    <t>Клапан балансировочный запорный ручной ASV-М: с внутренней резьбой, с фиксацией настройки и возможностью подключения измерительных ниппелей, давлением 1,6 МПа (16 кгс/см2), диаметром 40 мм</t>
  </si>
  <si>
    <t>4.41</t>
  </si>
  <si>
    <t>ТЕРм11-02-042-02</t>
  </si>
  <si>
    <t>Клапан с рычажным приводом регулирующий, диаметр условного прохода: 15; 20 мм</t>
  </si>
  <si>
    <t>4.42</t>
  </si>
  <si>
    <t>ТССЦ-18.1.10.06-0001</t>
  </si>
  <si>
    <t>Клапан радиаторный регулирующий ручной из цветных металлов давлением 1,0 МПа (10 кгс/см2), диаметром 15 мм</t>
  </si>
  <si>
    <t>Комплект нижнего подкл углов 1/2"</t>
  </si>
  <si>
    <t>4.43</t>
  </si>
  <si>
    <t>Конъюнктурный анализ, п.153, 18.5.10.05_91_9102189129_09.2020_1</t>
  </si>
  <si>
    <t>Термостатическая головка с жидкостным датчиком,c настройкой против замораживания и резьбовым соедине</t>
  </si>
  <si>
    <t>4.44</t>
  </si>
  <si>
    <t>4.45</t>
  </si>
  <si>
    <t>ТССЦ-18.1.03.02-0042</t>
  </si>
  <si>
    <t>Затворы дисковые поворотные из нержавеющей стали с ручным приводом ДП 99010 диаметром: 65 мм</t>
  </si>
  <si>
    <t>4.46</t>
  </si>
  <si>
    <t>ТЕР18-07-001-05</t>
  </si>
  <si>
    <t>Установка кранов воздушных</t>
  </si>
  <si>
    <t>4.47</t>
  </si>
  <si>
    <t>4.48</t>
  </si>
  <si>
    <t>ТССЦ-18.1.10.14-0001</t>
  </si>
  <si>
    <t>Кран Маевского для чугунных радиаторов 15 мм</t>
  </si>
  <si>
    <t>4.49</t>
  </si>
  <si>
    <t>ТССЦ-18.1.09.03-0003</t>
  </si>
  <si>
    <t>Краны газовые шаровые BROEN BALLOMAX, с резьбовым присоединением, стандартным проходом, давлением 4,0 МПа (40 кгс/см2), серии КШГ 70.100, диаметром: 20 мм</t>
  </si>
  <si>
    <t>4.50</t>
  </si>
  <si>
    <t>ТССЦ-18.1.09.03-0005</t>
  </si>
  <si>
    <t>Краны газовые шаровые BROEN BALLOMAX, с резьбовым присоединением, стандартным проходом, давлением 4,0 МПа (40 кгс/см2), серии КШГ 70.100, диаметром: 32 мм</t>
  </si>
  <si>
    <t>4.51</t>
  </si>
  <si>
    <t>4.52</t>
  </si>
  <si>
    <t>4.53</t>
  </si>
  <si>
    <t>4.54</t>
  </si>
  <si>
    <t>4.55</t>
  </si>
  <si>
    <t>7.2</t>
  </si>
  <si>
    <t>Конъюнктурный анализ, п.160, 24.3.05.08_61_6167131925_11.2020_1</t>
  </si>
  <si>
    <t>4.56</t>
  </si>
  <si>
    <t>7.3</t>
  </si>
  <si>
    <t>Конъюнктурный анализ, п.171, 24.3.05.08_61_6167131925_11.2020_1</t>
  </si>
  <si>
    <t>4.57</t>
  </si>
  <si>
    <t>7.4</t>
  </si>
  <si>
    <t>Конъюнктурный анализ, п.165, 24.3.05.08_61_6167131925_11.2020_1</t>
  </si>
  <si>
    <t>4.58</t>
  </si>
  <si>
    <t>7.5</t>
  </si>
  <si>
    <t>Конъюнктурный анализ, п.156, 24.3.05.08_61_6167131925_11.2020_1</t>
  </si>
  <si>
    <t>4.59</t>
  </si>
  <si>
    <t>7.6</t>
  </si>
  <si>
    <t>Конъюнктурный анализ, п.168, 24.3.05.08_61_6167131925_11.2020_1</t>
  </si>
  <si>
    <t>4.60</t>
  </si>
  <si>
    <t>7.7</t>
  </si>
  <si>
    <t>Конъюнктурный анализ, п.159, 24.3.05.08_61_6167131925_11.2020_1</t>
  </si>
  <si>
    <t>Конусный соединитель на медную трубку G¾" Ø15 G¾”</t>
  </si>
  <si>
    <t>4.61</t>
  </si>
  <si>
    <t>7.8</t>
  </si>
  <si>
    <t>Конъюнктурный анализ, п.163, 24.3.05.08_61_6167131925_11.2020_1</t>
  </si>
  <si>
    <t>Отвод латунный Push, с трубкой Cu Ø15 с кронштейном 18×2 Lmin = 300 мм</t>
  </si>
  <si>
    <t>4.62</t>
  </si>
  <si>
    <t>4.63</t>
  </si>
  <si>
    <t>4.64</t>
  </si>
  <si>
    <t>Конъюнктурный анализ, п.161, 24.3.05.08_61_6167131925_11.2020_1</t>
  </si>
  <si>
    <t>4.65</t>
  </si>
  <si>
    <t>Конъюнктурный анализ, п.172, 24.3.05.08_61_6167131925_11.2020_1</t>
  </si>
  <si>
    <t>4.66</t>
  </si>
  <si>
    <t>Конъюнктурный анализ, п.166, 24.3.05.08_61_6167131925_11.2020_1</t>
  </si>
  <si>
    <t>4.67</t>
  </si>
  <si>
    <t>Конъюнктурный анализ, п.157, 24.3.05.08_61_6167131925_11.2020_1</t>
  </si>
  <si>
    <t>4.68</t>
  </si>
  <si>
    <t>Конъюнктурный анализ, п.169, 24.3.05.08_61_6167131925_11.2020_1</t>
  </si>
  <si>
    <t>4.69</t>
  </si>
  <si>
    <t>4.70</t>
  </si>
  <si>
    <t>4.71</t>
  </si>
  <si>
    <t>9.2</t>
  </si>
  <si>
    <t>Конъюнктурный анализ, п.162, 24.3.05.08_61_6167131925_11.2020_1</t>
  </si>
  <si>
    <t>4.72</t>
  </si>
  <si>
    <t>9.3</t>
  </si>
  <si>
    <t>Конъюнктурный анализ, п.173, 24.3.05.08_61_6167131925_11.2020_1</t>
  </si>
  <si>
    <t>4.73</t>
  </si>
  <si>
    <t>9.4</t>
  </si>
  <si>
    <t>Конъюнктурный анализ, п.167, 24.3.05.08_61_6167131925_11.2020_1</t>
  </si>
  <si>
    <t>4.74</t>
  </si>
  <si>
    <t>9.5</t>
  </si>
  <si>
    <t>Конъюнктурный анализ, п.158, 24.3.05.08_61_6167131925_11.2020_1</t>
  </si>
  <si>
    <t>4.75</t>
  </si>
  <si>
    <t>9.6</t>
  </si>
  <si>
    <t>Конъюнктурный анализ, п.170, 24.3.05.08_61_6167131925_11.2020_1</t>
  </si>
  <si>
    <t>4.76</t>
  </si>
  <si>
    <t>ТЕР16-02-005-03</t>
  </si>
  <si>
    <t>Прокладка трубопроводов отопления и водоснабжения из стальных электросварных труб диаметром: 65 мм</t>
  </si>
  <si>
    <t>4.77</t>
  </si>
  <si>
    <t>ТССЦ-23.7.01.04-0002</t>
  </si>
  <si>
    <t>Трубопроводы из стальных электросварных труб с гильзами для отопления и водоснабжения, наружный диаметр: 57 мм, толщина стенки 3,5 мм</t>
  </si>
  <si>
    <t>4.78</t>
  </si>
  <si>
    <t>ТЕР16-02-005-04</t>
  </si>
  <si>
    <t>Прокладка трубопроводов отопления и водоснабжения из стальных электросварных труб диаметром: 80 мм</t>
  </si>
  <si>
    <t>4.79</t>
  </si>
  <si>
    <t>ТССЦ-23.7.01.04-0003</t>
  </si>
  <si>
    <t>Трубопроводы из стальных электросварных труб с гильзами для отопления и водоснабжения, наружный диаметр: 76 мм, толщина стенки 3,5 мм</t>
  </si>
  <si>
    <t>4.80</t>
  </si>
  <si>
    <t>4.81</t>
  </si>
  <si>
    <t>4.82</t>
  </si>
  <si>
    <t>ТССЦ-24.3.02.05-0036</t>
  </si>
  <si>
    <t>Труба из полипропилена: PN 25/40</t>
  </si>
  <si>
    <t>4.83</t>
  </si>
  <si>
    <t>4.84</t>
  </si>
  <si>
    <t>ТССЦ-24.3.02.05-0037</t>
  </si>
  <si>
    <t>Труба из полипропилена: PN 25/50</t>
  </si>
  <si>
    <t>4.85</t>
  </si>
  <si>
    <t>ТССЦ-24.3.05.07-0057</t>
  </si>
  <si>
    <t>Муфта полипропиленовая комбинированная, с внутренней резьбой, под ключ диаметром: 50х1 1/2"</t>
  </si>
  <si>
    <t>4.86</t>
  </si>
  <si>
    <t>ТССЦ-24.3.05.07-0004</t>
  </si>
  <si>
    <t>Муфта "Фузиотерм", диаметром: 40 мм</t>
  </si>
  <si>
    <t>4.87</t>
  </si>
  <si>
    <t>13.4</t>
  </si>
  <si>
    <t>ТССЦ-24.3.05.07-0005</t>
  </si>
  <si>
    <t>Муфта "Фузиотерм", диаметром: 50 мм</t>
  </si>
  <si>
    <t>4.88</t>
  </si>
  <si>
    <t>13.5</t>
  </si>
  <si>
    <t>ТССЦ-24.3.05.07-0136</t>
  </si>
  <si>
    <t>Муфта полипропиленовая переходная диаметром: 40х32 мм</t>
  </si>
  <si>
    <t>4.89</t>
  </si>
  <si>
    <t>13.6</t>
  </si>
  <si>
    <t>ТССЦ-24.3.05.07-0140</t>
  </si>
  <si>
    <t>Муфта полипропиленовая переходная диаметром: 50х40 мм</t>
  </si>
  <si>
    <t>4.90</t>
  </si>
  <si>
    <t>13.7</t>
  </si>
  <si>
    <t>ТССЦ-24.3.05.15-0150</t>
  </si>
  <si>
    <t>Тройник полипропиленовый переходной диаметром: 40х20х40 мм</t>
  </si>
  <si>
    <t>4.91</t>
  </si>
  <si>
    <t>13.8</t>
  </si>
  <si>
    <t>ТССЦ-24.3.05.15-0156</t>
  </si>
  <si>
    <t>Тройник полипропиленовый переходной диаметром: 50х20х50 мм</t>
  </si>
  <si>
    <t>4.92</t>
  </si>
  <si>
    <t>13.9</t>
  </si>
  <si>
    <t>ТССЦ-24.3.05.15-0159</t>
  </si>
  <si>
    <t>Тройник полипропиленовый переходной диаметром: 50х40х50 мм</t>
  </si>
  <si>
    <t>4.93</t>
  </si>
  <si>
    <t>13.10</t>
  </si>
  <si>
    <t>ТССЦ-24.3.05.16-0154</t>
  </si>
  <si>
    <t>Угольник "Фузиотерм" диаметром: 40 мм</t>
  </si>
  <si>
    <t>4.94</t>
  </si>
  <si>
    <t>13.11</t>
  </si>
  <si>
    <t>ТССЦ-24.3.05.16-0155</t>
  </si>
  <si>
    <t>Угольник "Фузиотерм" диаметром: 50 мм</t>
  </si>
  <si>
    <t>4.95</t>
  </si>
  <si>
    <t>13.12</t>
  </si>
  <si>
    <t>ТССЦ-24.3.05.15-0004</t>
  </si>
  <si>
    <t>Тройник "Фузиотерм" диаметром: 40 мм</t>
  </si>
  <si>
    <t>4.96</t>
  </si>
  <si>
    <t>13.13</t>
  </si>
  <si>
    <t>ТССЦ-24.3.05.15-0005</t>
  </si>
  <si>
    <t>Тройник "Фузиотерм" диаметром: 50 мм</t>
  </si>
  <si>
    <t>4.97</t>
  </si>
  <si>
    <t>ТЕР16-07-005-02</t>
  </si>
  <si>
    <t>Гидравлическое испытание трубопроводов систем отопления, водопровода и горячего водоснабжения диаметром: до 100 мм</t>
  </si>
  <si>
    <t>4.98</t>
  </si>
  <si>
    <t>4.99</t>
  </si>
  <si>
    <t>Конъюнктурный анализ, п.184, 12.2.07.05_61_6167131925_11.2020_1</t>
  </si>
  <si>
    <t>4.100</t>
  </si>
  <si>
    <t>Конъюнктурный анализ, п.182, 12.2.07.05_61_6167131925_11.2020_1</t>
  </si>
  <si>
    <t>4.101</t>
  </si>
  <si>
    <t>Конъюнктурный анализ, п.180, 12.2.07.05_61_6167131925_11.2020_1</t>
  </si>
  <si>
    <t>4.102</t>
  </si>
  <si>
    <t>15.4</t>
  </si>
  <si>
    <t>ТССЦ-12.2.07.05-0051</t>
  </si>
  <si>
    <t>Трубки из вспененного полиэтилена, внутренний диаметр: 42 мм, толщина 9 мм</t>
  </si>
  <si>
    <t>4.103</t>
  </si>
  <si>
    <t>15.5</t>
  </si>
  <si>
    <t>ТССЦ-12.2.07.05-0060</t>
  </si>
  <si>
    <t>Трубки из вспененного полиэтилена, внутренний диаметр: 54 мм, толщина 9 мм</t>
  </si>
  <si>
    <t>4.104</t>
  </si>
  <si>
    <t>15.6</t>
  </si>
  <si>
    <t>ТССЦ-12.2.07.05-0063</t>
  </si>
  <si>
    <t>Трубки из вспененного полиэтилена, внутренний диаметр: 57 мм, толщина 9 мм</t>
  </si>
  <si>
    <t>4.105</t>
  </si>
  <si>
    <t>15.7</t>
  </si>
  <si>
    <t>ТССЦ-12.2.07.05-0075</t>
  </si>
  <si>
    <t>Трубки из вспененного полиэтилена, внутренний диаметр: 76 мм, толщина 9 мм</t>
  </si>
  <si>
    <t>Теплые полы</t>
  </si>
  <si>
    <t>4.106</t>
  </si>
  <si>
    <t>4.107</t>
  </si>
  <si>
    <t>Конъюнктурный анализ, п.164, 12.2.05.06_61_11.2020_6167131925_1</t>
  </si>
  <si>
    <t>Плита пенополистирольная с пленкой Tacker EPS T-30 dB эластичная (звукопоглощающая) - лист 5 м² 35-3 мм (1×5 м) с металлизированной пленкой, 729N</t>
  </si>
  <si>
    <t>4.108</t>
  </si>
  <si>
    <t>4.109</t>
  </si>
  <si>
    <t>Конъюнктурный анализ, п.176, 24.3.02.01_61_6167131925_11.2020_1</t>
  </si>
  <si>
    <t>Труба PE-RT EVOH с антидиффузионной защитой для системы ц.о., холодного и горячего водоснабжения 18×2</t>
  </si>
  <si>
    <t>4.110</t>
  </si>
  <si>
    <t>Конъюнктурный анализ, п.175, 24.3.05.15_61_6167131925_11.2020_1</t>
  </si>
  <si>
    <t>Шпилька для крепления труб к пенополистирольным плитам</t>
  </si>
  <si>
    <t>4.111</t>
  </si>
  <si>
    <t>17.3</t>
  </si>
  <si>
    <t>Конъюнктурный анализ, п.175, 24.3.05.08_61_6167131925_11.2020_1</t>
  </si>
  <si>
    <t>4.112</t>
  </si>
  <si>
    <t>4.113</t>
  </si>
  <si>
    <t>Оборудование</t>
  </si>
  <si>
    <t>Коллекторная группа с профилем 1" для напольного отопления со смесительной системой и расходомерами (серия 77A) 3 (410×501×123)</t>
  </si>
  <si>
    <t>4.114</t>
  </si>
  <si>
    <t>Конъюнктурный анализ, п.174, 01.7.18.04_77_7706539333_2</t>
  </si>
  <si>
    <t>Шкаф монтажный встраиваемый</t>
  </si>
  <si>
    <t>4.115</t>
  </si>
  <si>
    <t>ТЕРм11-05-001-01</t>
  </si>
  <si>
    <t>Механизм исполнительный, масса: до 20 кг</t>
  </si>
  <si>
    <t>4.116</t>
  </si>
  <si>
    <t>Сервопривод 230 В</t>
  </si>
  <si>
    <t>4.117</t>
  </si>
  <si>
    <t>Конъюнктурный анализ, п.154, 62.1.01.06_61_6167131925_10.2020_2</t>
  </si>
  <si>
    <t>Адаптер к сервоприводу</t>
  </si>
  <si>
    <t>4.118</t>
  </si>
  <si>
    <t>ТЕРм08-03-531-02</t>
  </si>
  <si>
    <t>Пускатель ручной общего назначения на ток до 25 А отдельно стоящий, устанавливаемый на конструкции: на стене или колонне</t>
  </si>
  <si>
    <t>4.119</t>
  </si>
  <si>
    <t>Термостат с ЖК дисплеем 230V</t>
  </si>
  <si>
    <t>4.120</t>
  </si>
  <si>
    <t>Датчик для термостата с ЖК-дисплеем Control 230V и 24V - кабель 3 м</t>
  </si>
  <si>
    <t>4.121</t>
  </si>
  <si>
    <t>ТЕРм11-04-028-01</t>
  </si>
  <si>
    <t>Включение в аппаратуру разъемов штепсельных, количество контактов в разъеме: до 14 шт.</t>
  </si>
  <si>
    <t>4.122</t>
  </si>
  <si>
    <t>Конъюнктурный анализ, п.155, 20.1.02.04_61_6167131925_10.2020_1</t>
  </si>
  <si>
    <t>Клеммная колодка Basic+</t>
  </si>
  <si>
    <t>Тепловой пункт</t>
  </si>
  <si>
    <t>4.123</t>
  </si>
  <si>
    <t>ТЕРм37-01-014-04</t>
  </si>
  <si>
    <t>Монтаж машин и механизмов в помещении, масса машин и механизмов 0,5 т</t>
  </si>
  <si>
    <t>4.124</t>
  </si>
  <si>
    <t>Тепловой пункт АУУ-С-050-050-P-S V2</t>
  </si>
  <si>
    <t>4.125</t>
  </si>
  <si>
    <t>ТЕРм37-01-014-05</t>
  </si>
  <si>
    <t>Монтаж машин и механизмов в помещении, масса машин и механизмов 1 т</t>
  </si>
  <si>
    <t>4.126</t>
  </si>
  <si>
    <t>Тепловой пункт АУУ-С-080-080-P-R V2</t>
  </si>
  <si>
    <t>4.127</t>
  </si>
  <si>
    <t>23.2</t>
  </si>
  <si>
    <t>Узел учета УВ-С-065-C-УУ ЮГ</t>
  </si>
  <si>
    <t>4.128</t>
  </si>
  <si>
    <t>ТЕРм37-01-014-02</t>
  </si>
  <si>
    <t>Монтаж машин и механизмов в помещении, масса машин и механизмов 0,05 т</t>
  </si>
  <si>
    <t>4.129</t>
  </si>
  <si>
    <t>Шкаф автоматизации для БТП</t>
  </si>
  <si>
    <t>ЛС-02-01-04</t>
  </si>
  <si>
    <t>Вентиляция</t>
  </si>
  <si>
    <t>Приточная вентиляция</t>
  </si>
  <si>
    <t>Система 1</t>
  </si>
  <si>
    <t>ТЕР20-03-001-01</t>
  </si>
  <si>
    <t>Установка вентиляторов радиальных массой: до 0,05 т</t>
  </si>
  <si>
    <t>Systemair K 315 L sileo Канальный вентилятор для круглых каналов</t>
  </si>
  <si>
    <t>Конъюнктурный анализ, п.237, 23.8.03.07_91_9102165294_09.2020_1</t>
  </si>
  <si>
    <t>FK 315- Быстроразъемные хомуты</t>
  </si>
  <si>
    <t>ТЕР20-04-002-01</t>
  </si>
  <si>
    <t>Установка калориферов массой: до 0,1 т</t>
  </si>
  <si>
    <t>VBC 315-2 Water heating batt</t>
  </si>
  <si>
    <t>ТЕР20-05-001-01</t>
  </si>
  <si>
    <t>Установка фильтров ячейковых</t>
  </si>
  <si>
    <t>Конъюнктурный анализ, п.242, 19.3.03.01_91_9102165294_09.2020_1</t>
  </si>
  <si>
    <t>Кассета фильтра FFR 315 для круглых воздуховодов</t>
  </si>
  <si>
    <t>Конъюнктурный анализ, п.244, 19.3.03.03_91_9102165294_09.2020_1</t>
  </si>
  <si>
    <t>Фильтр BFR 315 для кассеты фильтра FFR 315</t>
  </si>
  <si>
    <t>ТЕРм08-03-540-02</t>
  </si>
  <si>
    <t>Реостат постоянного тока пусковой или пускорегулирующий; регулятор возбуждения или установочный с ручным приводом, устанавливаемый на конструкции: на стене или колонне, масса до 25 кг</t>
  </si>
  <si>
    <t>Тиристорный регулятор скорости REE 2 Speed control</t>
  </si>
  <si>
    <t>5.11</t>
  </si>
  <si>
    <t>ТЕР20-04-001-01</t>
  </si>
  <si>
    <t>Установка агрегатов воздушно-отопительных массой: до 0,25 т</t>
  </si>
  <si>
    <t>5.12</t>
  </si>
  <si>
    <t>Рекуператор "Прана-300S"</t>
  </si>
  <si>
    <t>5.13</t>
  </si>
  <si>
    <t>ТЕР20-02-015-10</t>
  </si>
  <si>
    <t>Установка шумоглушителей вентиляционных трубчатых типа: ГТП 2-5 сечением 400х400 мм</t>
  </si>
  <si>
    <t>5.14</t>
  </si>
  <si>
    <t>Конъюнктурный анализ, п.247, 19.4.02.05_91_9102165294_09.2020_1</t>
  </si>
  <si>
    <t>Шумоглушитель LDC 315-900 Silencer</t>
  </si>
  <si>
    <t>5.15</t>
  </si>
  <si>
    <t>ТЕР20-02-002-01</t>
  </si>
  <si>
    <t>Установка решеток жалюзийных площадью в свету: до 0,5 м2</t>
  </si>
  <si>
    <t>5.16</t>
  </si>
  <si>
    <t>ТССЦ-19.2.03.01-0095</t>
  </si>
  <si>
    <t>Решетки приточные алюминиевые типа РП размером: 250х150 мм</t>
  </si>
  <si>
    <t>Система 2</t>
  </si>
  <si>
    <t>5.17</t>
  </si>
  <si>
    <t>ТЕР20-03-001-02</t>
  </si>
  <si>
    <t>Установка вентиляторов радиальных массой: до 0,12 т</t>
  </si>
  <si>
    <t>5.18</t>
  </si>
  <si>
    <t>Systemair KT 80-50-6 Канальный вентилятор для прямоугольных каналов</t>
  </si>
  <si>
    <t>5.19</t>
  </si>
  <si>
    <t>5.20</t>
  </si>
  <si>
    <t>VBR 80-50-3 Water heating batt</t>
  </si>
  <si>
    <t>5.21</t>
  </si>
  <si>
    <t>5.22</t>
  </si>
  <si>
    <t>Конъюнктурный анализ, п.241, 19.3.03.01_91_9102165294_09.2020_1</t>
  </si>
  <si>
    <t>Кассета фильтра FFK 80-50</t>
  </si>
  <si>
    <t>5.23</t>
  </si>
  <si>
    <t>10.2</t>
  </si>
  <si>
    <t>Конъюнктурный анализ, п.243, 19.3.03.03_91_9102165294_09.2020_1</t>
  </si>
  <si>
    <t>Фильтр BFK 80-50</t>
  </si>
  <si>
    <t>5.24</t>
  </si>
  <si>
    <t>5.25</t>
  </si>
  <si>
    <t>5.26</t>
  </si>
  <si>
    <t>ТЕРм11-06-001-01</t>
  </si>
  <si>
    <t>Щиты и пульты, масса: до 50 кг</t>
  </si>
  <si>
    <t>5.27</t>
  </si>
  <si>
    <t>RTRD 7 Пульт упр., Systemair</t>
  </si>
  <si>
    <t>5.28</t>
  </si>
  <si>
    <t>ТЕР20-02-018-01</t>
  </si>
  <si>
    <t>Установка вставок гибких к радиальным вентиляторам</t>
  </si>
  <si>
    <t>5.29</t>
  </si>
  <si>
    <t>Конъюнктурный анализ, п.240, 14.3.02.01_91_9102165294_09.2020_1</t>
  </si>
  <si>
    <t>Вставка гибкая DS 80-50</t>
  </si>
  <si>
    <t>5.30</t>
  </si>
  <si>
    <t>5.31</t>
  </si>
  <si>
    <t>Конъюнктурный анализ, п.250, 19.4.02.05_91_9102165294_09.2020_1</t>
  </si>
  <si>
    <t>Шумоглушитель LDR 80-50</t>
  </si>
  <si>
    <t>5.32</t>
  </si>
  <si>
    <t>5.33</t>
  </si>
  <si>
    <t>ТССЦ-19.2.03.01-0061</t>
  </si>
  <si>
    <t>Решетки приточные алюминиевые типа РП размером: 100х100 мм</t>
  </si>
  <si>
    <t>5.34</t>
  </si>
  <si>
    <t>ТССЦ-19.2.03.01-0072</t>
  </si>
  <si>
    <t>Решетки приточные алюминиевые типа РП размером: 150х100 мм</t>
  </si>
  <si>
    <t>5.35</t>
  </si>
  <si>
    <t>ТССЦ-19.2.03.01-0073</t>
  </si>
  <si>
    <t>Решетки приточные алюминиевые типа РП размером: 150х150 мм</t>
  </si>
  <si>
    <t>5.36</t>
  </si>
  <si>
    <t>ТССЦ-19.2.03.01-0083</t>
  </si>
  <si>
    <t>Решетки приточные алюминиевые типа РП размером: 200х100 мм</t>
  </si>
  <si>
    <t>5.37</t>
  </si>
  <si>
    <t>ТССЦ-19.2.03.01-0084</t>
  </si>
  <si>
    <t>Решетки приточные алюминиевые типа РП размером: 200х150 мм</t>
  </si>
  <si>
    <t>5.38</t>
  </si>
  <si>
    <t>ТССЦ-19.2.03.03-0095</t>
  </si>
  <si>
    <t>Решетки вентиляционные наружные из оцинкованной стали марки РН, размером: 800х400 мм</t>
  </si>
  <si>
    <t>Воздуховоды</t>
  </si>
  <si>
    <t>5.39</t>
  </si>
  <si>
    <t>ТЕР20-01-001-02</t>
  </si>
  <si>
    <t>Прокладка воздуховодов из листовой, оцинкованной стали и алюминия класса Н (нормальные) толщиной: 0,5 мм, периметром до 600 мм</t>
  </si>
  <si>
    <t>5.40</t>
  </si>
  <si>
    <t>ТССЦ-19.1.01.03-0072</t>
  </si>
  <si>
    <t>Воздуховоды из оцинкованной стали толщиной: 0,5 мм, периметром до 600 мм</t>
  </si>
  <si>
    <t>5.41</t>
  </si>
  <si>
    <t>ТЕР20-01-001-03</t>
  </si>
  <si>
    <t>Прокладка воздуховодов из листовой, оцинкованной стали и алюминия класса Н (нормальные) толщиной: 0,5 мм, периметром до 1000 мм</t>
  </si>
  <si>
    <t>5.42</t>
  </si>
  <si>
    <t>ТССЦ-19.1.01.03-0077</t>
  </si>
  <si>
    <t>Воздуховоды из оцинкованной стали толщиной: 0,7 мм, периметром до 1000 мм</t>
  </si>
  <si>
    <t>5.43</t>
  </si>
  <si>
    <t>ТЕР20-01-001-10</t>
  </si>
  <si>
    <t>Прокладка воздуховодов из листовой, оцинкованной стали и алюминия класса Н (нормальные) толщиной: 0,7 мм, периметром от 1100 до 1600 мм</t>
  </si>
  <si>
    <t>5.44</t>
  </si>
  <si>
    <t>ТССЦ-19.1.01.03-0078</t>
  </si>
  <si>
    <t>Воздуховоды из оцинкованной стали толщиной: 0,7 мм, периметром от 1100 до 1600 мм</t>
  </si>
  <si>
    <t>5.45</t>
  </si>
  <si>
    <t>ТЕР20-01-002-15</t>
  </si>
  <si>
    <t>Прокладка воздуховодов из листовой, оцинкованной стали и алюминия класса П (плотные) толщиной 0,9 мм, периметром до 4500 мм</t>
  </si>
  <si>
    <t>5.46</t>
  </si>
  <si>
    <t>ТССЦ-19.1.01.03-0080</t>
  </si>
  <si>
    <t>Воздуховоды из оцинкованной стали толщиной: 0,9 мм, периметром до 7200 мм</t>
  </si>
  <si>
    <t>5.47</t>
  </si>
  <si>
    <t>ТССЦ-08.1.02.25-0012</t>
  </si>
  <si>
    <t>Детали крепления массой до 0,001т</t>
  </si>
  <si>
    <t>Вытяжная вентиляция</t>
  </si>
  <si>
    <t>5.48</t>
  </si>
  <si>
    <t>5.49</t>
  </si>
  <si>
    <t>Systemair K 200 L sileo Канальный вентилятор для круглых каналов</t>
  </si>
  <si>
    <t>5.50</t>
  </si>
  <si>
    <t>Systemair K 250 L sileo Канальный вентилятор для круглых каналов</t>
  </si>
  <si>
    <t>5.51</t>
  </si>
  <si>
    <t>20.3</t>
  </si>
  <si>
    <t>Systemair KT 50-25-4 Канальный вентилятор для прямоугольных каналов</t>
  </si>
  <si>
    <t>5.52</t>
  </si>
  <si>
    <t>20.4</t>
  </si>
  <si>
    <t>Systemair KT 60-35-4 Канальный вентилятор для прямоугольных каналов</t>
  </si>
  <si>
    <t>5.53</t>
  </si>
  <si>
    <t>20.5</t>
  </si>
  <si>
    <t>Конъюнктурный анализ, п.235, 23.8.03.07_91_9102165294_09.2020_1</t>
  </si>
  <si>
    <t>FK 200- Быстроразъемные хомуты</t>
  </si>
  <si>
    <t>5.54</t>
  </si>
  <si>
    <t>20.6</t>
  </si>
  <si>
    <t>Конъюнктурный анализ, п.256, 23.8.03.07_91_9102165294_09.2020_1</t>
  </si>
  <si>
    <t>FK 250- Быстроразъемные хомуты</t>
  </si>
  <si>
    <t>5.55</t>
  </si>
  <si>
    <t>5.56</t>
  </si>
  <si>
    <t>Тиристорный регулятор скорости REE 1 Speed control</t>
  </si>
  <si>
    <t>5.57</t>
  </si>
  <si>
    <t>5.58</t>
  </si>
  <si>
    <t>RTRD 2 Пульт упр., Systemair</t>
  </si>
  <si>
    <t>5.59</t>
  </si>
  <si>
    <t>22.2</t>
  </si>
  <si>
    <t>5.60</t>
  </si>
  <si>
    <t>5.61</t>
  </si>
  <si>
    <t>Конъюнктурный анализ, п.245, 19.4.02.05_91_9102165294_09.2020_1</t>
  </si>
  <si>
    <t>Шумоглушитель LDC 200-900 Silencer</t>
  </si>
  <si>
    <t>5.62</t>
  </si>
  <si>
    <t>Конъюнктурный анализ, п.246, 19.4.02.05_91_9102165294_09.2020_1</t>
  </si>
  <si>
    <t>Шумоглушитель LDC 250-900 Silencer</t>
  </si>
  <si>
    <t>5.63</t>
  </si>
  <si>
    <t>5.64</t>
  </si>
  <si>
    <t>Конъюнктурный анализ, п.248, 19.4.02.05_91_9102165294_09.2020_1</t>
  </si>
  <si>
    <t>Шумоглушитель LDR 50-25</t>
  </si>
  <si>
    <t>5.65</t>
  </si>
  <si>
    <t>24.2</t>
  </si>
  <si>
    <t>Конъюнктурный анализ, п.249, 19.4.02.05_91_9102165294_09.2020_1</t>
  </si>
  <si>
    <t>Шумоглушитель LDR 60-35</t>
  </si>
  <si>
    <t>5.66</t>
  </si>
  <si>
    <t>5.67</t>
  </si>
  <si>
    <t>Конъюнктурный анализ, п.238, 14.3.02.01_91_9102165294_09.2020_1</t>
  </si>
  <si>
    <t>Вставка гибкая DS 50-25</t>
  </si>
  <si>
    <t>5.68</t>
  </si>
  <si>
    <t>Конъюнктурный анализ, п.239, 14.3.02.01_91_9102165294_09.2020_1</t>
  </si>
  <si>
    <t>Вставка гибкая DS 60-35</t>
  </si>
  <si>
    <t>5.69</t>
  </si>
  <si>
    <t>5.70</t>
  </si>
  <si>
    <t>ТССЦ-19.2.03.02-0151</t>
  </si>
  <si>
    <t>Решетки жалюзийные регулируемые из алюминиевого профиля с порошковым покрытием марки: РВ-1, размером 100х100 мм</t>
  </si>
  <si>
    <t>5.71</t>
  </si>
  <si>
    <t>ТССЦ-19.2.03.02-0163</t>
  </si>
  <si>
    <t>Решетки жалюзийные регулируемые из алюминиевого профиля с порошковым покрытием марки: РВ-1, размером 150х100 мм</t>
  </si>
  <si>
    <t>5.72</t>
  </si>
  <si>
    <t>26.3</t>
  </si>
  <si>
    <t>ТССЦ-19.2.03.02-0164</t>
  </si>
  <si>
    <t>Решетки жалюзийные регулируемые из алюминиевого профиля с порошковым покрытием марки: РВ-1, размером 150х150 мм</t>
  </si>
  <si>
    <t>5.73</t>
  </si>
  <si>
    <t>26.4</t>
  </si>
  <si>
    <t>ТССЦ-19.2.03.02-0175</t>
  </si>
  <si>
    <t>Решетки жалюзийные регулируемые из алюминиевого профиля с порошковым покрытием марки: РВ-1, размером 200х100 мм</t>
  </si>
  <si>
    <t>5.74</t>
  </si>
  <si>
    <t>26.5</t>
  </si>
  <si>
    <t>ТССЦ-19.2.03.02-0176</t>
  </si>
  <si>
    <t>Решетки жалюзийные регулируемые из алюминиевого профиля с порошковым покрытием марки: РВ-1, размером 200х150 мм</t>
  </si>
  <si>
    <t>5.75</t>
  </si>
  <si>
    <t>5.76</t>
  </si>
  <si>
    <t>5.77</t>
  </si>
  <si>
    <t>5.78</t>
  </si>
  <si>
    <t>5.79</t>
  </si>
  <si>
    <t>5.80</t>
  </si>
  <si>
    <t>5.81</t>
  </si>
  <si>
    <t>ТЕР20-01-001-11</t>
  </si>
  <si>
    <t>Прокладка воздуховодов из листовой, оцинкованной стали и алюминия класса Н (нормальные) толщиной: 0,7 мм, периметром до 2400 мм</t>
  </si>
  <si>
    <t>5.82</t>
  </si>
  <si>
    <t>ТССЦ-19.1.01.03-0079</t>
  </si>
  <si>
    <t>Воздуховоды из оцинкованной стали толщиной: 0,7 мм, периметром от 1700 до 4000 мм</t>
  </si>
  <si>
    <t>5.83</t>
  </si>
  <si>
    <t>30.2</t>
  </si>
  <si>
    <t>ЛС-02-01-05</t>
  </si>
  <si>
    <t>Дымоудаление</t>
  </si>
  <si>
    <t>Система ДВ1</t>
  </si>
  <si>
    <t>ТЕР20-03-003-03</t>
  </si>
  <si>
    <t>Установка вентиляторов крышных массой: до 0,4 т</t>
  </si>
  <si>
    <t>Вентилятор VDNV DU 400-63B-5,55х15</t>
  </si>
  <si>
    <t>Конъюнктурный анализ, п.213, 05.1.05.15_91_9102165294_09.2020_1</t>
  </si>
  <si>
    <t>Стакан монтажный неутепленный MSN-630</t>
  </si>
  <si>
    <t>Щит управления вентилятором ACV-DU-V7.5-UPP</t>
  </si>
  <si>
    <t>ТЕР20-02-006-09</t>
  </si>
  <si>
    <t>Установка заслонок воздушных и клапанов воздушных КВР с электрическим или пневматическим приводом: периметром до 4000 мм</t>
  </si>
  <si>
    <t>Клапан дымоудаления PPK-1D-700x500-M220-V-S</t>
  </si>
  <si>
    <t>ТЕР20-02-004-07</t>
  </si>
  <si>
    <t>Установка клапанов обратных: периметром до 2400 мм</t>
  </si>
  <si>
    <t>Конъюнктурный анализ, п.225, 18.1.04.03_91_9102165294_09.2020_1</t>
  </si>
  <si>
    <t>Клапан обратный RVN-630</t>
  </si>
  <si>
    <t>ТССЦ-19.2.03.02-0397</t>
  </si>
  <si>
    <t>Решетки жалюзийные регулируемые из алюминиевого профиля с порошковым покрытием марки: РВ-2, размером 700х500 мм</t>
  </si>
  <si>
    <t>ТЕР20-01-002-16</t>
  </si>
  <si>
    <t>Прокладка воздуховодов из листовой, оцинкованной стали и алюминия класса П (плотные) толщиной: 0,9 мм, периметром до 5200 мм</t>
  </si>
  <si>
    <t>Конъюнктурный анализ, п.214, 19.1.01.02_91_9102165294_09.2020_1</t>
  </si>
  <si>
    <t>Воздуховоды из черной стали класс П 1,0мм, грунтованные</t>
  </si>
  <si>
    <t>6.14</t>
  </si>
  <si>
    <t>ТЕР26-01-011-01</t>
  </si>
  <si>
    <t>Изоляция плоских и криволинейных поверхностей матами минераловатными прошивными безобкладочными и в обкладках, плитами минераловатными на синтетическом связующем, плитами из стеклянного штапельного волокна</t>
  </si>
  <si>
    <t>6.15</t>
  </si>
  <si>
    <t>Конъюнктурный анализ, п.215, 14.2.02.06_91_9102165294_11.2020_1</t>
  </si>
  <si>
    <t>ОгнеВент®-Базальт 50-1Ф EI 150 (50 мм)</t>
  </si>
  <si>
    <t>Система ДВ2</t>
  </si>
  <si>
    <t>6.16</t>
  </si>
  <si>
    <t>ТЕР20-03-003-02</t>
  </si>
  <si>
    <t>Установка вентиляторов крышных массой: до 0,2 т</t>
  </si>
  <si>
    <t>6.17</t>
  </si>
  <si>
    <t>Вентилятор VDNV DU 400-80A-11х15</t>
  </si>
  <si>
    <t>6.18</t>
  </si>
  <si>
    <t>Конъюнктурный анализ, п.210, 05.1.05.15_91_9102165294_09.2020_1</t>
  </si>
  <si>
    <t>Стакан монтажный неутепленный MSN-800</t>
  </si>
  <si>
    <t>6.19</t>
  </si>
  <si>
    <t>6.20</t>
  </si>
  <si>
    <t>ТЕРм08-01-102-01</t>
  </si>
  <si>
    <t>Шкаф управления и регулирования</t>
  </si>
  <si>
    <t>шкаф</t>
  </si>
  <si>
    <t>6.21</t>
  </si>
  <si>
    <t>Щит управления вентилятором ACV-DU-V11</t>
  </si>
  <si>
    <t>6.22</t>
  </si>
  <si>
    <t>6.23</t>
  </si>
  <si>
    <t>Противопожарный клапан PPK-1D-1000x500-M220-V-S</t>
  </si>
  <si>
    <t>6.24</t>
  </si>
  <si>
    <t>6.25</t>
  </si>
  <si>
    <t>ТССЦ-19.2.03.02-0433</t>
  </si>
  <si>
    <t>Решетки жалюзийные регулируемые из алюминиевого профиля с порошковым покрытием марки: РВ-2, размером 1000х500 мм</t>
  </si>
  <si>
    <t>6.26</t>
  </si>
  <si>
    <t>6.27</t>
  </si>
  <si>
    <t>6.28</t>
  </si>
  <si>
    <t>6.29</t>
  </si>
  <si>
    <t>Система ДВ3</t>
  </si>
  <si>
    <t>6.30</t>
  </si>
  <si>
    <t>6.31</t>
  </si>
  <si>
    <t>Вентилятор VDNV DU 400-45B-7,5х30</t>
  </si>
  <si>
    <t>6.32</t>
  </si>
  <si>
    <t>Конъюнктурный анализ, п.211, 05.1.05.15_91_9102165294_09.2020_1</t>
  </si>
  <si>
    <t>Стакан монтажный неутепленный MSN-450</t>
  </si>
  <si>
    <t>6.33</t>
  </si>
  <si>
    <t>6.34</t>
  </si>
  <si>
    <t>6.35</t>
  </si>
  <si>
    <t>6.36</t>
  </si>
  <si>
    <t>Конъюнктурный анализ, п.223, 69.2.02.03_91_9102165294_09.2020_2</t>
  </si>
  <si>
    <t>6.37</t>
  </si>
  <si>
    <t>6.38</t>
  </si>
  <si>
    <t>Конъюнктурный анализ, п.224, 18.1.04.03_91_9102165294_09.2020_1</t>
  </si>
  <si>
    <t>Клапан обратный RVN-450</t>
  </si>
  <si>
    <t>6.39</t>
  </si>
  <si>
    <t>6.40</t>
  </si>
  <si>
    <t>6.41</t>
  </si>
  <si>
    <t>6.42</t>
  </si>
  <si>
    <t>6.43</t>
  </si>
  <si>
    <t>6.44</t>
  </si>
  <si>
    <t>Системы ДПЕ1, ДПЕ3, ДПЕ4</t>
  </si>
  <si>
    <t>6.45</t>
  </si>
  <si>
    <t>6.46</t>
  </si>
  <si>
    <t>6.47</t>
  </si>
  <si>
    <t>Конъюнктурный анализ, п.222, 69.2.02.03_91_9102165294_09.2020_2</t>
  </si>
  <si>
    <t>Клапан дымоудаления PPK-1D-700x300-M220-V-S</t>
  </si>
  <si>
    <t>6.48</t>
  </si>
  <si>
    <t>6.49</t>
  </si>
  <si>
    <t>6.50</t>
  </si>
  <si>
    <t>ТССЦ-19.2.03.02-0395</t>
  </si>
  <si>
    <t>Решетки жалюзийные регулируемые из алюминиевого профиля с порошковым покрытием марки: РВ-2, размером 700х300 мм</t>
  </si>
  <si>
    <t>Системы ДПЕ2, ДПЕ5</t>
  </si>
  <si>
    <t>6.51</t>
  </si>
  <si>
    <t>6.52</t>
  </si>
  <si>
    <t>6.53</t>
  </si>
  <si>
    <t>6.54</t>
  </si>
  <si>
    <t>6.55</t>
  </si>
  <si>
    <t>ТЕР20-01-001-15</t>
  </si>
  <si>
    <t>Прокладка воздуховодов из листовой, оцинкованной стали и алюминия класса Н (нормальные) толщиной 0,9 мм, периметром до 4500 мм</t>
  </si>
  <si>
    <t>6.56</t>
  </si>
  <si>
    <t>6.57</t>
  </si>
  <si>
    <t>6.58</t>
  </si>
  <si>
    <t>Конъюнктурный анализ, п.206, 14.2.02.06_91_9102165294_11.2020_1</t>
  </si>
  <si>
    <t>ОгнеВент®-Базальт 20-1Ф EI 60 (20 мм)</t>
  </si>
  <si>
    <t>Система ДП1</t>
  </si>
  <si>
    <t>6.59</t>
  </si>
  <si>
    <t>ТЕР20-03-001-03</t>
  </si>
  <si>
    <t>Установка вентиляторов радиальных массой: до 0,2 т</t>
  </si>
  <si>
    <t>6.60</t>
  </si>
  <si>
    <t>Канальный вентилятор VR 100-50/63.4D</t>
  </si>
  <si>
    <t>6.61</t>
  </si>
  <si>
    <t>6.62</t>
  </si>
  <si>
    <t>Конъюнктурный анализ, п.203, 14.3.02.01_91_9102165294_09.2020_1</t>
  </si>
  <si>
    <t>Вставка гибкая DS 100-50</t>
  </si>
  <si>
    <t>6.63</t>
  </si>
  <si>
    <t>6.64</t>
  </si>
  <si>
    <t>6.65</t>
  </si>
  <si>
    <t>6.66</t>
  </si>
  <si>
    <t>6.67</t>
  </si>
  <si>
    <t>6.68</t>
  </si>
  <si>
    <t>6.69</t>
  </si>
  <si>
    <t>6.70</t>
  </si>
  <si>
    <t>Система ДП2</t>
  </si>
  <si>
    <t>6.71</t>
  </si>
  <si>
    <t>ТЕР20-03-002-03</t>
  </si>
  <si>
    <t>Установка вентиляторов осевых массой: до 0,1 т</t>
  </si>
  <si>
    <t>6.72</t>
  </si>
  <si>
    <t>Вентилятор осевой крышный VOP 56-3х30</t>
  </si>
  <si>
    <t>6.73</t>
  </si>
  <si>
    <t>Конъюнктурный анализ, п.208, 05.1.05.15_91_9102165294_09.2020_1</t>
  </si>
  <si>
    <t>Плита опорная SPN-560</t>
  </si>
  <si>
    <t>6.74</t>
  </si>
  <si>
    <t>32.3</t>
  </si>
  <si>
    <t>Конъюнктурный анализ, п.212, 05.1.05.15_91_9102165294_09.2020_1</t>
  </si>
  <si>
    <t>Стакан монтажный неутепленный MSN-500</t>
  </si>
  <si>
    <t>6.75</t>
  </si>
  <si>
    <t>6.76</t>
  </si>
  <si>
    <t>Щит управления вентилятором ACV-DU-V3</t>
  </si>
  <si>
    <t>6.77</t>
  </si>
  <si>
    <t>6.78</t>
  </si>
  <si>
    <t>Конъюнктурный анализ, п.221, 69.2.02.03_91_9102165294_09.2020_1</t>
  </si>
  <si>
    <t>Клапан дымоудаления PPK-1-60-1000x500-S220-X</t>
  </si>
  <si>
    <t>6.79</t>
  </si>
  <si>
    <t>6.80</t>
  </si>
  <si>
    <t>Вентилятор LITENED 40-20</t>
  </si>
  <si>
    <t>6.81</t>
  </si>
  <si>
    <t>6.82</t>
  </si>
  <si>
    <t>Конъюнктурный анализ, п.204, 14.3.02.01_91_9102165294_09.2020_1</t>
  </si>
  <si>
    <t>Вставка гибкая FH 40-20</t>
  </si>
  <si>
    <t>6.83</t>
  </si>
  <si>
    <t>Установка шумоглушителей вентиляционных трубчатых типа: ГТП2-5</t>
  </si>
  <si>
    <t>6.84</t>
  </si>
  <si>
    <t>Конъюнктурный анализ, п.205, 19.4.02.05_91_9102165294_09.2020_1</t>
  </si>
  <si>
    <t>Шумоглушитель LITENED 40-05 NKD</t>
  </si>
  <si>
    <t>6.85</t>
  </si>
  <si>
    <t>ТЕР20-02-006-07</t>
  </si>
  <si>
    <t>Установка заслонок воздушных и клапанов воздушных КВР с электрическим или пневматическим приводом: периметром до 1600 мм</t>
  </si>
  <si>
    <t>6.86</t>
  </si>
  <si>
    <t>Жалюзийный клапан 300х200 с сервоприводом 220В</t>
  </si>
  <si>
    <t>6.87</t>
  </si>
  <si>
    <t>6.88</t>
  </si>
  <si>
    <t>Система ДП3</t>
  </si>
  <si>
    <t>6.89</t>
  </si>
  <si>
    <t>6.90</t>
  </si>
  <si>
    <t>Вентилятор осевой крышный VOP 80-4х15</t>
  </si>
  <si>
    <t>6.91</t>
  </si>
  <si>
    <t>6.92</t>
  </si>
  <si>
    <t>40.3</t>
  </si>
  <si>
    <t>Конъюнктурный анализ, п.209, 05.1.05.15_91_9102165294_09.2020_1</t>
  </si>
  <si>
    <t>Плита опорная SPN-800</t>
  </si>
  <si>
    <t>6.93</t>
  </si>
  <si>
    <t>40.4</t>
  </si>
  <si>
    <t>Конъюнктурный анализ, п.207, 05.1.05.15_91_9102165294_09.2020_1</t>
  </si>
  <si>
    <t>Адаптер стакана для противопожарных клапанов MPK 800</t>
  </si>
  <si>
    <t>6.94</t>
  </si>
  <si>
    <t>6.95</t>
  </si>
  <si>
    <t>Щит управления вентилятором ACV-DU-V4</t>
  </si>
  <si>
    <t>6.96</t>
  </si>
  <si>
    <t>6.97</t>
  </si>
  <si>
    <t>Конъюнктурный анализ, п.</t>
  </si>
  <si>
    <t>Противопожарный клапан PPK-1-60-800x800-Z-S220-X</t>
  </si>
  <si>
    <t xml:space="preserve">ЛС-02-01-06 </t>
  </si>
  <si>
    <t>Электроснабжение</t>
  </si>
  <si>
    <t>Щиты силовые</t>
  </si>
  <si>
    <t>ЛС-02-01-06</t>
  </si>
  <si>
    <t>ТЕРм08-03-572-05</t>
  </si>
  <si>
    <t>Блок управления шкафного исполнения или распределительный пункт (шкаф), устанавливаемый: на стене, высота и ширина до 1700х1100 мм</t>
  </si>
  <si>
    <t>Щит УВР1203</t>
  </si>
  <si>
    <t>Щит ВРУ 1-50-0-0 УХЛ4</t>
  </si>
  <si>
    <t>ТЕРм08-03-573-05</t>
  </si>
  <si>
    <t>Шкаф (пульт) управления навесной, высота, ширина и глубина: до 900х600х500 мм</t>
  </si>
  <si>
    <t>Устройство автоматического переключения
АВР-200-160А</t>
  </si>
  <si>
    <t>Щит ППУ</t>
  </si>
  <si>
    <t>ТЕРм08-03-572-03</t>
  </si>
  <si>
    <t>Блок управления шкафного исполнения или распределительный пункт (шкаф), устанавливаемый: на стене, высота и ширина до 600х600 мм</t>
  </si>
  <si>
    <t>Щит ЩС-1</t>
  </si>
  <si>
    <t>7.9</t>
  </si>
  <si>
    <t>Щит РЩ-В1</t>
  </si>
  <si>
    <t>7.10</t>
  </si>
  <si>
    <t>Щит РЩ-В2</t>
  </si>
  <si>
    <t>7.11</t>
  </si>
  <si>
    <t>Щит РЩ-Н</t>
  </si>
  <si>
    <t>7.12</t>
  </si>
  <si>
    <t>Щит РЩ-ДУ</t>
  </si>
  <si>
    <t>Щиты освещения</t>
  </si>
  <si>
    <t>7.13</t>
  </si>
  <si>
    <t>ТЕРм08-03-599-09</t>
  </si>
  <si>
    <t>Щитки осветительные, устанавливаемые на стене: распорными дюбелями, масса щитка до 6 кг</t>
  </si>
  <si>
    <t>7.14</t>
  </si>
  <si>
    <t>Щит освещения ЩО</t>
  </si>
  <si>
    <t>7.15</t>
  </si>
  <si>
    <t>Щит освещения ЩАО</t>
  </si>
  <si>
    <t>7.16</t>
  </si>
  <si>
    <t>Щит освещения ЩО-1</t>
  </si>
  <si>
    <t>7.17</t>
  </si>
  <si>
    <t>Щит освещения ЩО-2</t>
  </si>
  <si>
    <t>7.18</t>
  </si>
  <si>
    <t>Щит освещения ЩО-3</t>
  </si>
  <si>
    <t>7.19</t>
  </si>
  <si>
    <t>Щит освещения ЩО-4</t>
  </si>
  <si>
    <t>7.20</t>
  </si>
  <si>
    <t>Щит освещения ЩО-5</t>
  </si>
  <si>
    <t>7.21</t>
  </si>
  <si>
    <t>ТЕРм08-03-603-01</t>
  </si>
  <si>
    <t>Ящик с понижающим трансформатором</t>
  </si>
  <si>
    <t>7.22</t>
  </si>
  <si>
    <t>Ящик с понижающим трансформатором ЯТП-220/36В</t>
  </si>
  <si>
    <t>Установочное оборудование</t>
  </si>
  <si>
    <t>7.23</t>
  </si>
  <si>
    <t>ТЕРм08-03-593-07</t>
  </si>
  <si>
    <t>Светильник потолочный или настенный с креплением винтами или болтами для помещений: с нормальными условиями среды, двухламповый</t>
  </si>
  <si>
    <t>7.24</t>
  </si>
  <si>
    <t>ТССЦ-20.3.03.04-0392</t>
  </si>
  <si>
    <t>Светильники люминесцентные с опаловым рассеивателем потолочные типа: OPL/S 218 с ЭПРА</t>
  </si>
  <si>
    <t>7.25</t>
  </si>
  <si>
    <t>ТССЦ-20.3.03.04-0394</t>
  </si>
  <si>
    <t>Светильники люминесцентные с опаловым рассеивателем потолочные типа: OPL/S 236 с ЭПРА</t>
  </si>
  <si>
    <t>7.26</t>
  </si>
  <si>
    <t>ТССЦ-20.3.03.04-0396</t>
  </si>
  <si>
    <t>Светильники люминесцентные с опаловым рассеивателем потолочные типа: OPL/S 258 с ЭПРА</t>
  </si>
  <si>
    <t>7.27</t>
  </si>
  <si>
    <t>Светильник L-one 5x2</t>
  </si>
  <si>
    <t>7.28</t>
  </si>
  <si>
    <t>ТЕРм08-03-593-10</t>
  </si>
  <si>
    <t>Световые настенные указатели</t>
  </si>
  <si>
    <t>7.29</t>
  </si>
  <si>
    <t>ТССЦ-20.3.03.04-0011</t>
  </si>
  <si>
    <t>Светильник аварийного освещения: "ВЫХОД" под лампу КЛ с рассеивателем из поликарбоната, тип ЛБО 29-9-831 (БС-831)</t>
  </si>
  <si>
    <t>7.30</t>
  </si>
  <si>
    <t>ТЕРм34-01-136-01</t>
  </si>
  <si>
    <t>Облучатель бактерицидный: настенный</t>
  </si>
  <si>
    <t>7.31</t>
  </si>
  <si>
    <t>ТССЦ-20.3.04.03-0004</t>
  </si>
  <si>
    <t>Облучатель бактерицидный: настенно-потолочный под ультрафиолетовую лампу ОБНП- 2х30 Вт</t>
  </si>
  <si>
    <t>7.32</t>
  </si>
  <si>
    <t>ТЕРм08-03-591-02</t>
  </si>
  <si>
    <t>Выключатель: одноклавишный утопленного типа при скрытой проводке</t>
  </si>
  <si>
    <t>7.33</t>
  </si>
  <si>
    <t>ТССЦ-20.4.01.01-0042</t>
  </si>
  <si>
    <t>Выключатель одноклавишный для открытой проводки серии "Прима", марка: А16-046 с подсветкой, цвет белый</t>
  </si>
  <si>
    <t>7.34</t>
  </si>
  <si>
    <t>ТССЦ-20.5.02.11-0041</t>
  </si>
  <si>
    <t>Коробка установочная У-92</t>
  </si>
  <si>
    <t>7.35</t>
  </si>
  <si>
    <t>ТЕРм08-03-591-09</t>
  </si>
  <si>
    <t>Розетка штепсельная: утопленного типа при скрытой проводке</t>
  </si>
  <si>
    <t>7.36</t>
  </si>
  <si>
    <t>ТССЦ-20.4.03.04-0001</t>
  </si>
  <si>
    <t>Розетка кабельная 2P+E, 16A, IP44</t>
  </si>
  <si>
    <t>7.37</t>
  </si>
  <si>
    <t>7.38</t>
  </si>
  <si>
    <t>ТЕРм08-03-591-11</t>
  </si>
  <si>
    <t>Розетка штепсельная: трехполюсная</t>
  </si>
  <si>
    <t>7.39</t>
  </si>
  <si>
    <t>ТССЦ-20.4.03.04-0002</t>
  </si>
  <si>
    <t>Розетка кабельная 3P+E, 32A, IP44</t>
  </si>
  <si>
    <t>Монтаж кабельной продукции</t>
  </si>
  <si>
    <t>7.40</t>
  </si>
  <si>
    <t>ТЕРм08-02-396-01</t>
  </si>
  <si>
    <t>Короб металлический на конструкциях, кронштейнах, по фермам и колоннам, длина: 2 м</t>
  </si>
  <si>
    <t>7.41</t>
  </si>
  <si>
    <t>Лоток перфорированный 300х80х2000</t>
  </si>
  <si>
    <t>7.42</t>
  </si>
  <si>
    <t>Лоток тройниковый с крышкой 300х80</t>
  </si>
  <si>
    <t>7.43</t>
  </si>
  <si>
    <t>12.3</t>
  </si>
  <si>
    <t>Лоток угловой с крышкой CPO-90 горизонтальный основание 300 мм</t>
  </si>
  <si>
    <t>7.44</t>
  </si>
  <si>
    <t>12.4</t>
  </si>
  <si>
    <t>Консоль с опорой ML 100 мм</t>
  </si>
  <si>
    <t>7.45</t>
  </si>
  <si>
    <t>ТЕРм08-10-010-01</t>
  </si>
  <si>
    <t>Прокладка труб гофрированных ПВХ для защиты проводов и кабелей</t>
  </si>
  <si>
    <t>7.46</t>
  </si>
  <si>
    <t>ТССЦ-24.3.01.02-0021</t>
  </si>
  <si>
    <t>Трубы гибкие гофрированные легкие из самозатухающего ПВХ (IP55) серии FL, с зондом, диаметром: 16 мм</t>
  </si>
  <si>
    <t>7.47</t>
  </si>
  <si>
    <t>ТССЦ-24.3.01.02-0022</t>
  </si>
  <si>
    <t>Трубы гибкие гофрированные легкие из самозатухающего ПВХ (IP55) серии FL, с зондом, диаметром: 20 мм</t>
  </si>
  <si>
    <t>7.48</t>
  </si>
  <si>
    <t>ТССЦ-24.3.01.02-0025</t>
  </si>
  <si>
    <t>Трубы гибкие гофрированные легкие из самозатухающего ПВХ (IP55) серии FL, с зондом, диаметром: 40 мм</t>
  </si>
  <si>
    <t>7.49</t>
  </si>
  <si>
    <t>ТЕРм08-02-148-01</t>
  </si>
  <si>
    <t>Кабель до 35 кВ в проложенных трубах, блоках и коробах, масса 1 м кабеля: до 1 кг</t>
  </si>
  <si>
    <t>7.50</t>
  </si>
  <si>
    <t>ТССЦ-21.1.06.10-0167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</si>
  <si>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3х1,5ок</t>
  </si>
  <si>
    <t>7.51</t>
  </si>
  <si>
    <t>ТССЦ-21.1.06.10-0169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</si>
  <si>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3х2,5ок</t>
  </si>
  <si>
    <t>7.52</t>
  </si>
  <si>
    <t>ТССЦ-21.1.06.10-0199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</si>
  <si>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5х2,5ок(N,РЕ)</t>
  </si>
  <si>
    <t>7.53</t>
  </si>
  <si>
    <t>ТССЦ-21.1.06.10-0200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</si>
  <si>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5х4ок(N,РЕ)</t>
  </si>
  <si>
    <t>7.54</t>
  </si>
  <si>
    <t>14.5</t>
  </si>
  <si>
    <t>ТССЦ-21.1.06.10-0202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</si>
  <si>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5х10ок(N,РЕ)</t>
  </si>
  <si>
    <t>7.55</t>
  </si>
  <si>
    <t>14.6</t>
  </si>
  <si>
    <t>ТССЦ-21.1.06.10-0374</t>
  </si>
  <si>
    <t>Кабель силовой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ВВГнг(A)-LS 3х1,5ок</t>
  </si>
  <si>
    <t>7.56</t>
  </si>
  <si>
    <t>14.7</t>
  </si>
  <si>
    <t>ТССЦ-21.1.06.10-0376</t>
  </si>
  <si>
    <t>Кабель силовой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ВВГнг(A)-LS 3х2,5ок</t>
  </si>
  <si>
    <t>7.57</t>
  </si>
  <si>
    <t>14.8</t>
  </si>
  <si>
    <t>ТССЦ-21.1.06.10-0378</t>
  </si>
  <si>
    <t>Кабель силовой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ВВГнг(A)-LS 3х4ок</t>
  </si>
  <si>
    <t>7.58</t>
  </si>
  <si>
    <t>14.9</t>
  </si>
  <si>
    <t>ТССЦ-21.1.06.10-0407</t>
  </si>
  <si>
    <t>Кабель силовой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ВВГнг(A)-LS 5х2,5ок(N,РЕ)</t>
  </si>
  <si>
    <t>7.59</t>
  </si>
  <si>
    <t>14.10</t>
  </si>
  <si>
    <t>ТССЦ-21.1.06.10-0408</t>
  </si>
  <si>
    <t>Кабель силовой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ВВГнг(A)-LS 5х4ок(N,РЕ)</t>
  </si>
  <si>
    <t>7.60</t>
  </si>
  <si>
    <t>14.11</t>
  </si>
  <si>
    <t>ТССЦ-21.1.06.10-0409</t>
  </si>
  <si>
    <t>Кабель силовой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ВВГнг(A)-LS 5х6ок(N,РЕ)</t>
  </si>
  <si>
    <t>7.61</t>
  </si>
  <si>
    <t>7.62</t>
  </si>
  <si>
    <t>ТССЦ-21.1.06.10-0203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</si>
  <si>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5х16мк(N,РЕ)</t>
  </si>
  <si>
    <t>7.63</t>
  </si>
  <si>
    <t>ТССЦ-21.1.06.10-0411</t>
  </si>
  <si>
    <t>Кабель силовой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ВВГнг(A)-LS 5х16мк(N,РЕ)</t>
  </si>
  <si>
    <t>7.64</t>
  </si>
  <si>
    <t>ТЕРм08-02-148-04</t>
  </si>
  <si>
    <t>Кабель до 35 кВ в проложенных трубах, блоках и коробах, масса 1 м кабеля: до 6 кг</t>
  </si>
  <si>
    <t>7.65</t>
  </si>
  <si>
    <t>ТССЦ-21.1.06.10-0207</t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</si>
  <si>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5х70мс(N,РЕ)</t>
  </si>
  <si>
    <t>7.66</t>
  </si>
  <si>
    <t>ТССЦ-21.1.06.10-0415</t>
  </si>
  <si>
    <t>Кабель силовой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ВВГнг(A)-LS 5х70мс(N,РЕ)</t>
  </si>
  <si>
    <t>7.67</t>
  </si>
  <si>
    <t>ТЕРм08-02-144-02</t>
  </si>
  <si>
    <t>Присоединение к зажимам жил проводов или кабелей сечением: до 6 мм2</t>
  </si>
  <si>
    <t>7.68</t>
  </si>
  <si>
    <t>ТЕРм08-02-144-03</t>
  </si>
  <si>
    <t>Присоединение к зажимам жил проводов или кабелей сечением: до 16 мм2</t>
  </si>
  <si>
    <t>7.69</t>
  </si>
  <si>
    <t>ТЕРм08-02-144-05</t>
  </si>
  <si>
    <t>Присоединение к зажимам жил проводов или кабелей сечением: до 70 мм2</t>
  </si>
  <si>
    <t>7.70</t>
  </si>
  <si>
    <t>ТССЦ-20.2.10.04-0001</t>
  </si>
  <si>
    <t>Наконечники кабельные: медные луженные ТМЛ-4</t>
  </si>
  <si>
    <t>7.71</t>
  </si>
  <si>
    <t>ТССЦ-20.2.10.04-0002</t>
  </si>
  <si>
    <t>Наконечники кабельные: медные луженные ТМЛ-6</t>
  </si>
  <si>
    <t>7.72</t>
  </si>
  <si>
    <t>ТССЦ-20.2.10.04-0003</t>
  </si>
  <si>
    <t>Наконечники кабельные: медные луженные ТМЛ-10</t>
  </si>
  <si>
    <t>7.73</t>
  </si>
  <si>
    <t>ТССЦ-20.2.10.04-0004</t>
  </si>
  <si>
    <t>Наконечники кабельные: медные луженные ТМЛ-16</t>
  </si>
  <si>
    <t>7.74</t>
  </si>
  <si>
    <t>ТССЦ-20.2.10.04-0008</t>
  </si>
  <si>
    <t>Наконечники кабельные: медные луженные ТМЛ-70</t>
  </si>
  <si>
    <t>7.75</t>
  </si>
  <si>
    <t>ТЕРм10-04-066-04</t>
  </si>
  <si>
    <t>Коробка кабельная соединительная или разветвительная</t>
  </si>
  <si>
    <t>7.76</t>
  </si>
  <si>
    <t>ТССЦ-20.5.02.04-0001</t>
  </si>
  <si>
    <t>Коробка ответвительная "DKC" размером 100х100х50 мм</t>
  </si>
  <si>
    <t>Контур заземления. Молниезащита</t>
  </si>
  <si>
    <t>7.77</t>
  </si>
  <si>
    <t>ТЕРм08-02-472-07</t>
  </si>
  <si>
    <t>Проводник заземляющий открыто по строительным основаниям: из полосовой стали сечением 160 мм2</t>
  </si>
  <si>
    <t>7.78</t>
  </si>
  <si>
    <t>Полоса 40х4 горячеоцинкованная (NC2444)</t>
  </si>
  <si>
    <t>7.79</t>
  </si>
  <si>
    <t>Соединитель полоса - полоса 100х100 мм (NG3106)</t>
  </si>
  <si>
    <t>7.80</t>
  </si>
  <si>
    <t>Держатель фасадный 100мм (ND2307)</t>
  </si>
  <si>
    <t>7.81</t>
  </si>
  <si>
    <t>ТЕРм08-02-472-08</t>
  </si>
  <si>
    <t>Проводник заземляющий открыто по строительным основаниям: из круглой стали диаметром 8 мм</t>
  </si>
  <si>
    <t>7.82</t>
  </si>
  <si>
    <t>Пруток 8 мм горячеоцинкованный (NC1008)</t>
  </si>
  <si>
    <t>7.83</t>
  </si>
  <si>
    <t>Зажим параллельный D8-10мм (NG3108)</t>
  </si>
  <si>
    <t>7.84</t>
  </si>
  <si>
    <t>27.3</t>
  </si>
  <si>
    <t>Соединитель пруток - пруток D8 мм (NG3104)</t>
  </si>
  <si>
    <t>7.85</t>
  </si>
  <si>
    <t>27.4</t>
  </si>
  <si>
    <t>Соединитель пруток - полоса 57х80 мм (NG3101)</t>
  </si>
  <si>
    <t>7.86</t>
  </si>
  <si>
    <t>27.5</t>
  </si>
  <si>
    <t>Держатель универсальный с бетоном (ND1000)</t>
  </si>
  <si>
    <t>7.87</t>
  </si>
  <si>
    <t>ТЕР34-02-054-01</t>
  </si>
  <si>
    <t>Устройство молниеотвода к опорам высотой: до 8,5 м</t>
  </si>
  <si>
    <t>7.88</t>
  </si>
  <si>
    <t>Держатель настенный молниеприемной мачты 52 мм (NL0100)</t>
  </si>
  <si>
    <t>7.89</t>
  </si>
  <si>
    <t>Стержень молниеприемный 3000мм (NL3000)</t>
  </si>
  <si>
    <t>7.90</t>
  </si>
  <si>
    <t>Хомут D20-80 мм на металлические трубы (NG3002)</t>
  </si>
  <si>
    <t>7.91</t>
  </si>
  <si>
    <t>Анкер М10 стандартный со шпилькой (CM441060)</t>
  </si>
  <si>
    <t>ЛС-02-01-07</t>
  </si>
  <si>
    <t>Лифтовое оборудование</t>
  </si>
  <si>
    <t>ТЕРм03-05-001-03</t>
  </si>
  <si>
    <t>Лифт пассажирский со скоростью движения кабины до 1 м/с: грузоподъемностью 1000 кг, количество остановок 12, высота шахты 44 м</t>
  </si>
  <si>
    <t>ТЕРм03-05-001-05</t>
  </si>
  <si>
    <t>За каждую остановку, более или менее указанных в характеристике лифта, добавлять или уменьшать для лифтов грузоподъемностью: до 1000 кг</t>
  </si>
  <si>
    <t>ТЕРм03-05-001-07</t>
  </si>
  <si>
    <t>За каждый метр высоты шахты, более или менее указанных в характеристике лифта, добавлять или уменьшать для лифтов грузоподъемностью: до 1000 кг</t>
  </si>
  <si>
    <t>Лифт MPGO</t>
  </si>
  <si>
    <t>1 лифт</t>
  </si>
  <si>
    <t xml:space="preserve">ЛС-02-01-08 </t>
  </si>
  <si>
    <t>Технологическое оборудование</t>
  </si>
  <si>
    <t>Хозяйственная кладовая</t>
  </si>
  <si>
    <t>ЛС-02-01-08</t>
  </si>
  <si>
    <t>Стеллаж кухонный СК-12/6(1600) (4 полки)</t>
  </si>
  <si>
    <t>Подсобное помещение</t>
  </si>
  <si>
    <t>Стул мягкий</t>
  </si>
  <si>
    <t>Шкаф для одежды 500*500*1900 LS11-50</t>
  </si>
  <si>
    <t>Постирочная</t>
  </si>
  <si>
    <t>Стол-тумба с бортом и 1 полка, двери купе СТБПДК-12/6(850) зашит со всех сторон</t>
  </si>
  <si>
    <t>Ванна стальная 1400х700</t>
  </si>
  <si>
    <t>Стиральная машина  Samsung WW10M86KNOA/LP [фронтальная, 10 кг, 1600 об/мин, пар, AddWash 60 см x 85 см x 60 см] белый, дисплей</t>
  </si>
  <si>
    <t>Сушильная машина Samsung DV90N8289AW/LP [9 кг, сушка - конденсационная, тепловой насос, программ - 14, 60 см x 85 см x 60 см] белый</t>
  </si>
  <si>
    <t>9.7</t>
  </si>
  <si>
    <t>Тележка для белья ТБ-6,5/6,5(820)</t>
  </si>
  <si>
    <t>9.8</t>
  </si>
  <si>
    <t>Каток гладильный ELECTROLUX IS1103</t>
  </si>
  <si>
    <t>9.9</t>
  </si>
  <si>
    <t>Стол гладильный Вязьма ЛГС 156.00</t>
  </si>
  <si>
    <t>9.10</t>
  </si>
  <si>
    <t>Стеллаж для белья 1023х471х1610</t>
  </si>
  <si>
    <t>Столовая и пищеблок</t>
  </si>
  <si>
    <t>9.11</t>
  </si>
  <si>
    <t>9.12</t>
  </si>
  <si>
    <t>ТЕЛЕЖКА ДЛЯ СБОРА ПОСУДЫ ТСП-Л-2-800.500.850-02 (ТСП)</t>
  </si>
  <si>
    <t>9.13</t>
  </si>
  <si>
    <t>х/камера KXH-6,61 (1960*1960*2200) 80 мм</t>
  </si>
  <si>
    <t>9.14</t>
  </si>
  <si>
    <t>Моноблок ММ 115 SF</t>
  </si>
  <si>
    <t>9.15</t>
  </si>
  <si>
    <t>Стеллаж кухонный СК-9,5/6(1600) (4 полки)</t>
  </si>
  <si>
    <t>9.16</t>
  </si>
  <si>
    <t>Тележка для овощей, с крышкой, на колесах ТСП-8/5(700)</t>
  </si>
  <si>
    <t>9.17</t>
  </si>
  <si>
    <t>Тележка грузовая ТГ-12,6/6(930)</t>
  </si>
  <si>
    <t>9.18</t>
  </si>
  <si>
    <t>Подтоварник ПП-15/6(250)</t>
  </si>
  <si>
    <t>9.19</t>
  </si>
  <si>
    <t>CAS Corp.Ltd.Весы DL-150</t>
  </si>
  <si>
    <t>9.20</t>
  </si>
  <si>
    <t>Ванна моечная 1 секционная с бортом ВМ1-6,35/7(850) (гл.350)</t>
  </si>
  <si>
    <t>9.21</t>
  </si>
  <si>
    <t>Стол производственный с бортом и полкой СПБП-6/6(850)</t>
  </si>
  <si>
    <t>9.22</t>
  </si>
  <si>
    <t>х/шкаф CM 105 S (ШХ 0,5)</t>
  </si>
  <si>
    <t>9.23</t>
  </si>
  <si>
    <t>Стол производственный с бортом и полкой СПБП-10/6(850)</t>
  </si>
  <si>
    <t>9.24</t>
  </si>
  <si>
    <t>машина кухонная овощерезательная МКО-50</t>
  </si>
  <si>
    <t>9.25</t>
  </si>
  <si>
    <t>Ванна моечная 2х секционная с бортом и полкой ВМ2П-10/6(850) (гл.350)</t>
  </si>
  <si>
    <t>9.26</t>
  </si>
  <si>
    <t>Тележка шпилька ТШ-3,95/5,5(1700) (15 уровней) под GN 1/1</t>
  </si>
  <si>
    <t>9.27</t>
  </si>
  <si>
    <t>стол производственный с бортом и полкой СПБП-9,5/6(850)</t>
  </si>
  <si>
    <t>9.28</t>
  </si>
  <si>
    <t>машина картофелеочистительная кухонная МКК-300-01 (с подставкой и мегосборником)</t>
  </si>
  <si>
    <t>9.29</t>
  </si>
  <si>
    <t>Бак 432106221 (65л, 47х66см, бордовый)</t>
  </si>
  <si>
    <t>9.30</t>
  </si>
  <si>
    <t>Полка для разделочных досок ПД-6/3,5(300)</t>
  </si>
  <si>
    <t>9.31</t>
  </si>
  <si>
    <t>Ванна моечная с рабочей поверхностью 2-х секционная с бортом и ВМ2РП-17,7/6(850) (гл.350)</t>
  </si>
  <si>
    <t>9.32</t>
  </si>
  <si>
    <t>Стеллаж кухонный СК-9,5/4(1600) (4 полки)</t>
  </si>
  <si>
    <t>9.33</t>
  </si>
  <si>
    <t>Тумба навесная двери-купе ТНДК-9,5/4(600)</t>
  </si>
  <si>
    <t>9.34</t>
  </si>
  <si>
    <t>ВЕСЫ ЭЛ.ПОРЦИОННЫЕ CAS SWN-6</t>
  </si>
  <si>
    <t>9.35</t>
  </si>
  <si>
    <t>Стол производственный без борта с полкой СПП-15/6(850)</t>
  </si>
  <si>
    <t>9.36</t>
  </si>
  <si>
    <t>Рециркулятор-облучатель РО-1-15-02-1</t>
  </si>
  <si>
    <t>9.37</t>
  </si>
  <si>
    <t>Стол производственный с бортом и полкой СПБП-15/6(850)</t>
  </si>
  <si>
    <t>9.38</t>
  </si>
  <si>
    <t>НВВ908-CE Блендер барный</t>
  </si>
  <si>
    <t>9.39</t>
  </si>
  <si>
    <t>Ванна моечная 1 секционная с бортом ВМ1-5,3/5,3(850) (гл.300)</t>
  </si>
  <si>
    <t>9.40</t>
  </si>
  <si>
    <t>Слайсер HBS-220 JS (VIATTO)</t>
  </si>
  <si>
    <t>9.41</t>
  </si>
  <si>
    <t>Полка настенная двухярусная закрытая ПН2Д-12/4(600) двери купе</t>
  </si>
  <si>
    <t>9.42</t>
  </si>
  <si>
    <t>Стол производственный с бортом и полкой СПБП-12/6(850)</t>
  </si>
  <si>
    <t>9.43</t>
  </si>
  <si>
    <t>Мясорубка МИМ 300</t>
  </si>
  <si>
    <t>9.44</t>
  </si>
  <si>
    <t>Колода разрубочная КР-500/700</t>
  </si>
  <si>
    <t>9.45</t>
  </si>
  <si>
    <t>х/шкаф CB 105 S (ШH 0,5)</t>
  </si>
  <si>
    <t>9.46</t>
  </si>
  <si>
    <t>Овоскоп ОН-10</t>
  </si>
  <si>
    <t>9.47</t>
  </si>
  <si>
    <t>Подставка под оборудование ПЭО-5/5(500)</t>
  </si>
  <si>
    <t>9.48</t>
  </si>
  <si>
    <t>Миксер B-10P 220V (VIATTO by Pyhl)</t>
  </si>
  <si>
    <t>9.49</t>
  </si>
  <si>
    <t>тележка-шпилька ТШГ-16-01 (д/гастроёмк. и противней)</t>
  </si>
  <si>
    <t>9.50</t>
  </si>
  <si>
    <t>печь конвекционная КЭП-10</t>
  </si>
  <si>
    <t>9.51</t>
  </si>
  <si>
    <t>шкаф расстоечный ШРТ-12</t>
  </si>
  <si>
    <t>9.52</t>
  </si>
  <si>
    <t>СМЯГЧИТЕЛЬ ВОДЫ 12Л</t>
  </si>
  <si>
    <t>9.53</t>
  </si>
  <si>
    <t>Зонт вытяжной пристенный с жироуловителями ЗВПЖ-8/8(400)</t>
  </si>
  <si>
    <t>9.54</t>
  </si>
  <si>
    <t>Ванна моечная 1 секционная с бортом ВМ1-8/7(850) (гл.400)</t>
  </si>
  <si>
    <t>9.55</t>
  </si>
  <si>
    <t>Стол кондитерский с бортом и полкой СПКБП-14/7(850)</t>
  </si>
  <si>
    <t>9.56</t>
  </si>
  <si>
    <t>Мукопросеиватель Каскад</t>
  </si>
  <si>
    <t>9.57</t>
  </si>
  <si>
    <t>Миксер планетарный VIATTO BH20</t>
  </si>
  <si>
    <t>9.58</t>
  </si>
  <si>
    <t>ТЕСТОМЕС VIATTO BY PYHL HS-40AP</t>
  </si>
  <si>
    <t>9.59</t>
  </si>
  <si>
    <t>Тележка сервировочная 2 полки ТС2-8,5/5,8(900)</t>
  </si>
  <si>
    <t>9.60</t>
  </si>
  <si>
    <t>Ванна моечная 1 секционная с бортом ВМ1-6,35/6(850) (гл.350)</t>
  </si>
  <si>
    <t>9.61</t>
  </si>
  <si>
    <t>машина УКМ-06</t>
  </si>
  <si>
    <t>9.62</t>
  </si>
  <si>
    <t>Шкаф-купе ШКН-9,5/6(1750) 4полки</t>
  </si>
  <si>
    <t>9.63</t>
  </si>
  <si>
    <t>Пароконвектомат ПКА 10-1/1 ПM2</t>
  </si>
  <si>
    <t>9.64</t>
  </si>
  <si>
    <t>Подставка под оборудование с 10-ю направляющими под гастроёмкости ПЭО-8,2/8,6(500)10GN 1/1</t>
  </si>
  <si>
    <t>9.65</t>
  </si>
  <si>
    <t>Тележка для гастроемкостей ТГ-1</t>
  </si>
  <si>
    <t>9.66</t>
  </si>
  <si>
    <t>Подставка под оборудование ПЭО-04/4(420)</t>
  </si>
  <si>
    <t>9.67</t>
  </si>
  <si>
    <t>котел КПЭМ-160/9 Т /вся нерж/</t>
  </si>
  <si>
    <t>9.68</t>
  </si>
  <si>
    <t>Сковорода электр. ЭСК-90-0,27-40 вся нерж. (с цельнотянутой чашей)</t>
  </si>
  <si>
    <t>9.69</t>
  </si>
  <si>
    <t>Плита эл. ЭП-4ЖШ (лицо нерж) стандартная духовка, КЭТ-0,12</t>
  </si>
  <si>
    <t>9.70</t>
  </si>
  <si>
    <t>Плита эл. ЭП-4П на подставке КЭТ-0,12</t>
  </si>
  <si>
    <t>9.71</t>
  </si>
  <si>
    <t>Стол производственный без борта с полкой СПП-18/6(850)</t>
  </si>
  <si>
    <t>9.72</t>
  </si>
  <si>
    <t>Зонт вытяжной пристенный с жироуловителями ЗВПЖ-20/8(400)</t>
  </si>
  <si>
    <t>9.73</t>
  </si>
  <si>
    <t>Стол производственный с бортом и полкой СПБП-12/7(850)</t>
  </si>
  <si>
    <t>9.74</t>
  </si>
  <si>
    <t>Стол производственный без борта с полкой СПП-08/6(850)</t>
  </si>
  <si>
    <t>9.75</t>
  </si>
  <si>
    <t>Полка настенная одноярусная ПН1-6/3(250)</t>
  </si>
  <si>
    <t>9.76</t>
  </si>
  <si>
    <t>Весы эл порционные CAS SW-20</t>
  </si>
  <si>
    <t>9.77</t>
  </si>
  <si>
    <t>Шкаф для хлеба ШХЛ-8,2/5,6(1800)</t>
  </si>
  <si>
    <t>9.78</t>
  </si>
  <si>
    <t>Стол производственный с бортом и полкой СПБП-18/6(850)</t>
  </si>
  <si>
    <t>9.79</t>
  </si>
  <si>
    <t>хлеборезка Янычар АХМ-300А (краш.)</t>
  </si>
  <si>
    <t>9.80</t>
  </si>
  <si>
    <t>Стол производственный для сбора отходов СПОП-08/7(850)</t>
  </si>
  <si>
    <t>9.81</t>
  </si>
  <si>
    <t>9.82</t>
  </si>
  <si>
    <t>ВОДОНАГРЕВАТЕЛЬ ЭВПЗ-15</t>
  </si>
  <si>
    <t>9.83</t>
  </si>
  <si>
    <t>Стеллаж кухонный СК-12/4(1600) (4 полки)</t>
  </si>
  <si>
    <t>9.84</t>
  </si>
  <si>
    <t>9.85</t>
  </si>
  <si>
    <t>Стеллаж кухонный СК-15/6(1600) (4 полки)</t>
  </si>
  <si>
    <t>9.86</t>
  </si>
  <si>
    <t>Подтоварник ПП-10/6(300)</t>
  </si>
  <si>
    <t>9.87</t>
  </si>
  <si>
    <t>Ванна моечная 1 секционная с бортом ВМ1-8/8(850) (гл.400)</t>
  </si>
  <si>
    <t>9.88</t>
  </si>
  <si>
    <t>Шкаф LS-21 U</t>
  </si>
  <si>
    <t>9.89</t>
  </si>
  <si>
    <t>9.90</t>
  </si>
  <si>
    <t>Ванна-тумба 2 секционная, 1 борт, 1полка, 2 купэ, заш по бокам ВТ2БП2ДК-10/6(850)(гл.300)</t>
  </si>
  <si>
    <t>9.91</t>
  </si>
  <si>
    <t>Тележка сервировочная 2 полки ТС2-8/5(900)</t>
  </si>
  <si>
    <t>Медицинский блок</t>
  </si>
  <si>
    <t>9.92</t>
  </si>
  <si>
    <t>9.93</t>
  </si>
  <si>
    <t>Холодильник фармацевтический "POZIS" ХФ-250-2</t>
  </si>
  <si>
    <t>Шкаф LS11-50</t>
  </si>
  <si>
    <t>9.94</t>
  </si>
  <si>
    <t>Матрас СМ1 (Н) Armed 1-но секционный</t>
  </si>
  <si>
    <t>9.95</t>
  </si>
  <si>
    <t>Тумба прикроватная ТПп101-МСК  ()</t>
  </si>
  <si>
    <t>9.96</t>
  </si>
  <si>
    <t>Кровать медицинская КФО-01 "МСК"  (МСК-124)</t>
  </si>
  <si>
    <t>9.97</t>
  </si>
  <si>
    <t>Стул медицинский арт. MA01 IН (сталь, черный)</t>
  </si>
  <si>
    <t>9.98</t>
  </si>
  <si>
    <t>Шкаф медицинский MD 1 ШМ-SS (11-50 одностворчатый, хозяйственный)  ()</t>
  </si>
  <si>
    <t>9.99</t>
  </si>
  <si>
    <t>Столик манипуляционный МСК - 526 (Гусь, нерж)  ()</t>
  </si>
  <si>
    <t>9.100</t>
  </si>
  <si>
    <t>Стол врача однотумбовый СК 1/06 на опорах</t>
  </si>
  <si>
    <t>9.101</t>
  </si>
  <si>
    <t>Аппарат УВЧ-терапии УВЧ-60 "Мед Теко"  ()</t>
  </si>
  <si>
    <t>9.102</t>
  </si>
  <si>
    <t>Шкаф медицинский MED 2 1780/SG</t>
  </si>
  <si>
    <t>9.103</t>
  </si>
  <si>
    <t>Столик инструментальный СМи-5 (нерж-нерж) Ока-Медик</t>
  </si>
  <si>
    <t>9.104</t>
  </si>
  <si>
    <t>Аппарат Ротта (осветитель таблиц в комплекте с таблицами)</t>
  </si>
  <si>
    <t>9.105</t>
  </si>
  <si>
    <t>Весы медицинские ВЭМ-150 (мод.А3) электронные жесткая стойка</t>
  </si>
  <si>
    <t>9.106</t>
  </si>
  <si>
    <t>Кушетка медицинская КМС-01 МСК (МСК-203)  ()</t>
  </si>
  <si>
    <t>9.107</t>
  </si>
  <si>
    <t>Табурет Т06 (синий)  ()</t>
  </si>
  <si>
    <t>9.108</t>
  </si>
  <si>
    <t>Ширма ШМ МСК-302 односекционная на колесах</t>
  </si>
  <si>
    <t>9.109</t>
  </si>
  <si>
    <t>Плантограф компьютерный ПКС-01  ()</t>
  </si>
  <si>
    <t>9.110</t>
  </si>
  <si>
    <t>Устройство подачи пленки УПП-01 для плантографа ПКС-01  ()</t>
  </si>
  <si>
    <t>9.111</t>
  </si>
  <si>
    <t>Ростомер металлический РМ-2 (сидя/стоя)</t>
  </si>
  <si>
    <t>Групповые ячейки</t>
  </si>
  <si>
    <t>9.112</t>
  </si>
  <si>
    <t>9.113</t>
  </si>
  <si>
    <t>Шкаф сушильный ШС циклон 1965</t>
  </si>
  <si>
    <t>9.114</t>
  </si>
  <si>
    <t>Электрочайник Bosch TWK7805 черный [нержавеющая сталь,1.7л, 2200 Вт, фильтр, скрытый нагревательный элемент]</t>
  </si>
  <si>
    <t>9.115</t>
  </si>
  <si>
    <t>ПЕЧЬ СВЧ AIRHOT WP900-25L</t>
  </si>
  <si>
    <t>ПЛИТА ИНДУКЦИОННАЯ INDOKOR IN3500</t>
  </si>
  <si>
    <t>9.116</t>
  </si>
  <si>
    <t>9.117</t>
  </si>
  <si>
    <t>Стул "Знайка"  р.1-3(320х336х656) фанера 15мм эмаль</t>
  </si>
  <si>
    <t>9.118</t>
  </si>
  <si>
    <t>Стол воспитателя "Капелька 2"</t>
  </si>
  <si>
    <t>9.119</t>
  </si>
  <si>
    <t>Стенка для игрушек и пособий "Кораблик" (1700х350х1310), ЛДСП 16мм цветное</t>
  </si>
  <si>
    <t>9.120</t>
  </si>
  <si>
    <t>Стол детский 2-х местный (1200х600)"Капля" №1-3 рег. нож. ЛДСП цвет.</t>
  </si>
  <si>
    <t>9.121</t>
  </si>
  <si>
    <t>Стеллаж напольный №2</t>
  </si>
  <si>
    <t>9.122</t>
  </si>
  <si>
    <t>Вешалка для полотенец 5 секционная напольная двухъярусная 711х202х1200 мм ЛДСП Клен+цвет</t>
  </si>
  <si>
    <t>9.123</t>
  </si>
  <si>
    <t>Кровать детская цветная с доп бортами волнообр. спинка ЛДСП 1400х600</t>
  </si>
  <si>
    <t>9.124</t>
  </si>
  <si>
    <t>Кровать "Соня" с бортиком (1432х650Х604 мм), ЛДСП цветное</t>
  </si>
  <si>
    <t>9.125</t>
  </si>
  <si>
    <t>Игровая зона "Кухня Уют" (1220х425х1345)мм</t>
  </si>
  <si>
    <t>9.126</t>
  </si>
  <si>
    <t>Игровая зона "Верстак"</t>
  </si>
  <si>
    <t>9.127</t>
  </si>
  <si>
    <t>Стеллаж для игрушек и пособий "Волна" (1500х300х1040), ЛДСП цветное</t>
  </si>
  <si>
    <t>9.128</t>
  </si>
  <si>
    <t>Шкаф детский для переодевания 5-ти секционный на м/к  дверь с эргономичным вырезом (1600х350х1500) ЛДСП 16мм клен</t>
  </si>
  <si>
    <t>9.129</t>
  </si>
  <si>
    <t>Стул детский регулируемый №1-3 (Кроха) фанера, эмаль</t>
  </si>
  <si>
    <t>9.130</t>
  </si>
  <si>
    <t>Стол детский 4-х местный на рег. ножках № 1-3(700х700), ЛДСП</t>
  </si>
  <si>
    <t>9.131</t>
  </si>
  <si>
    <t>Кровать детская с бортами и фигурной спинкой (1270х670х550 мм) массив лиственницы</t>
  </si>
  <si>
    <t>9.132</t>
  </si>
  <si>
    <t>Комплект игровых мобильных модулей многофункциональный "Замок" (2880х2880х904 мм)</t>
  </si>
  <si>
    <t>9.133</t>
  </si>
  <si>
    <t>Собака-качалка "Дружок"</t>
  </si>
  <si>
    <t>9.134</t>
  </si>
  <si>
    <t>Игровая зона "Поезд" (1742х598х1226 мм), ЛДСП цвет</t>
  </si>
  <si>
    <t>9.135</t>
  </si>
  <si>
    <t>Шкаф для горшков на 15 мест (964х354х1400 мм), ЛДСП</t>
  </si>
  <si>
    <t>9.136</t>
  </si>
  <si>
    <t>Стол детский "Трапеция" регулируемый № 2-3 (1200х450 мм), столешница - ЛДСП 25 мм, каркас - мас.сосн</t>
  </si>
  <si>
    <t>9.137</t>
  </si>
  <si>
    <t>Фортепиано</t>
  </si>
  <si>
    <t>9.138</t>
  </si>
  <si>
    <t>Проектор</t>
  </si>
  <si>
    <t>9.139</t>
  </si>
  <si>
    <t>Телевизор</t>
  </si>
  <si>
    <t>Спортзал</t>
  </si>
  <si>
    <t>9.140</t>
  </si>
  <si>
    <t>Батут детский с сеткой диаметр 137 см</t>
  </si>
  <si>
    <t>9.141</t>
  </si>
  <si>
    <t>Дорожка беговая детская большая с компьютером</t>
  </si>
  <si>
    <t>9.142</t>
  </si>
  <si>
    <t>Велотренажер детский с компьютером 600х410х790 мм</t>
  </si>
  <si>
    <t>9.143</t>
  </si>
  <si>
    <t>Скамья гимнастическая 2 м</t>
  </si>
  <si>
    <t>9.144</t>
  </si>
  <si>
    <t>Бревно напольное, гимнастическое, 2 м</t>
  </si>
  <si>
    <t>Стенка гимнастическая 2,4-0,8м</t>
  </si>
  <si>
    <t>9.145</t>
  </si>
  <si>
    <t>Качалка-мостик Радуга</t>
  </si>
  <si>
    <t>9.146</t>
  </si>
  <si>
    <t>Дуга для подлезания полукруглая 50 см</t>
  </si>
  <si>
    <t>9.147</t>
  </si>
  <si>
    <t>Дуга для подлезания полукруглая 40 см</t>
  </si>
  <si>
    <t>9.148</t>
  </si>
  <si>
    <t>Игра Кольцеброс</t>
  </si>
  <si>
    <t>9.149</t>
  </si>
  <si>
    <t>Контейнер для спортинвентаря металлический 100х45х54 см</t>
  </si>
  <si>
    <t>9.150</t>
  </si>
  <si>
    <t>Мат напольный без аппликации 100х100х10 см</t>
  </si>
  <si>
    <t>9.151</t>
  </si>
  <si>
    <t>Стеллаж для пособий и спортивного инвентаря 65х50х157 см</t>
  </si>
  <si>
    <t>9.152</t>
  </si>
  <si>
    <t>Скамья навесная, жесткая, 2,0 м</t>
  </si>
  <si>
    <t>9.153</t>
  </si>
  <si>
    <t>Лестница веревочная 5 перекладин, радуга</t>
  </si>
  <si>
    <t>9.154</t>
  </si>
  <si>
    <t>Куб деревянный, 20х20х20см</t>
  </si>
  <si>
    <t>9.155</t>
  </si>
  <si>
    <t>Куб деревянный, 40х40х40см</t>
  </si>
  <si>
    <t>9.156</t>
  </si>
  <si>
    <t>Комплект стоек: 2 конуса, 2 втулки, 2 клипсы, 3 палки по 1 м</t>
  </si>
  <si>
    <t>9.157</t>
  </si>
  <si>
    <t>Канат 3 м</t>
  </si>
  <si>
    <t>9.158</t>
  </si>
  <si>
    <t>Мяч мягконабивной 15 см, 0,5 кг</t>
  </si>
  <si>
    <t>9.159</t>
  </si>
  <si>
    <t>Мяч мягконабивной 30 см, 1,5 кг</t>
  </si>
  <si>
    <t>9.160</t>
  </si>
  <si>
    <t>Мат складной напольный 4-х секционный без аппликации 200х100х10 см</t>
  </si>
  <si>
    <t>9.161</t>
  </si>
  <si>
    <t>Мат напольный с разметкой 190х140х8 см</t>
  </si>
  <si>
    <t>9.162</t>
  </si>
  <si>
    <t>Мат напольный с креплением 200х100х10 см</t>
  </si>
  <si>
    <t>9.163</t>
  </si>
  <si>
    <t>Палка гимнастическая цветная деревянная 80 см</t>
  </si>
  <si>
    <t>9.164</t>
  </si>
  <si>
    <t>Мяч резиновый Круги 20 см</t>
  </si>
  <si>
    <t>9.165</t>
  </si>
  <si>
    <t>Мяч резиновый с узором 10 см</t>
  </si>
  <si>
    <t>9.166</t>
  </si>
  <si>
    <t>Мяч резиновый фактурный 7,5 см</t>
  </si>
  <si>
    <t>9.167</t>
  </si>
  <si>
    <t>Обруч D 60 см облегченный</t>
  </si>
  <si>
    <t>9.168</t>
  </si>
  <si>
    <t>Скакалка 3 м</t>
  </si>
  <si>
    <t>9.169</t>
  </si>
  <si>
    <t>Набор Фишек разметочных с держателем 50 шт.</t>
  </si>
  <si>
    <t>9.170</t>
  </si>
  <si>
    <t>Гантель неопреновая 0,5 кг</t>
  </si>
  <si>
    <t>9.171</t>
  </si>
  <si>
    <t>Дорожка балансировочная Змейка из дерева</t>
  </si>
  <si>
    <t>9.172</t>
  </si>
  <si>
    <t>Дорожка балансировочная Восьмерка 24 элемента</t>
  </si>
  <si>
    <t>9.173</t>
  </si>
  <si>
    <t>Мешочек для метания 200 гр.</t>
  </si>
  <si>
    <t>9.174</t>
  </si>
  <si>
    <t>Мешочек для метания 400 гр.</t>
  </si>
  <si>
    <t>9.175</t>
  </si>
  <si>
    <t>Игра Кегли, 6 штук</t>
  </si>
  <si>
    <t>9.176</t>
  </si>
  <si>
    <t>Корзина для заброса мячей Весёлые старты</t>
  </si>
  <si>
    <t>9.177</t>
  </si>
  <si>
    <t>Стойка для метания деревянная 120х40 см</t>
  </si>
  <si>
    <t xml:space="preserve">ЛС-02-01-09 </t>
  </si>
  <si>
    <t>Автоматическая пожарная сигнализация</t>
  </si>
  <si>
    <t>Оборудование АПС</t>
  </si>
  <si>
    <t>ЛС-02-01-09</t>
  </si>
  <si>
    <t>ТЕРм11-04-002-01</t>
  </si>
  <si>
    <t>Аппарат настольный, масса: до 0,015 т</t>
  </si>
  <si>
    <t>ПК для АРМ Intel Core i5 9400F, 6x2900 МГц, 8 ГБ DDR4, GeForce GTX 1650, HDD 1 ТБ, SSD 120 ГБ, Windows 10 Домашняя</t>
  </si>
  <si>
    <t>10.3</t>
  </si>
  <si>
    <t>ТССЦ-61.3.05.02-0001</t>
  </si>
  <si>
    <t>Монитор LCD с диагональю экрана 22 дюйма HP LP2275w</t>
  </si>
  <si>
    <t>10.4</t>
  </si>
  <si>
    <t>Клавиатура+мышь</t>
  </si>
  <si>
    <t>10.5</t>
  </si>
  <si>
    <t>ТЕРм10-08-001-13</t>
  </si>
  <si>
    <t>Устройства промежуточные на количество лучей: 1</t>
  </si>
  <si>
    <t>10.6</t>
  </si>
  <si>
    <t>Преобразователь интерфейса С2000-USB</t>
  </si>
  <si>
    <t>10.7</t>
  </si>
  <si>
    <t>ТССЦ-61.2.07.04-0002</t>
  </si>
  <si>
    <t xml:space="preserve"> Контроллер двухпроводной линии связи, марка "С2000- КДЛ"</t>
  </si>
  <si>
    <t>10.8</t>
  </si>
  <si>
    <t>ТЕРм10-08-001-03</t>
  </si>
  <si>
    <t>Приборы ПС приемно-контрольные, пусковые, концентратор: блок линейный</t>
  </si>
  <si>
    <t>10 лучей</t>
  </si>
  <si>
    <t>10.9</t>
  </si>
  <si>
    <t>ТССЦ-61.2.07.02-0079</t>
  </si>
  <si>
    <t xml:space="preserve"> Блок сигнально-пусковой (релейный блок), марка "С2000- СП1"</t>
  </si>
  <si>
    <t>10.10</t>
  </si>
  <si>
    <t>10.11</t>
  </si>
  <si>
    <t>ТССЦ-61.2.07.02-0034</t>
  </si>
  <si>
    <t xml:space="preserve"> Блок контрольно-пусковой, марка "С2000-КПБ"</t>
  </si>
  <si>
    <t>10.12</t>
  </si>
  <si>
    <t>10.13</t>
  </si>
  <si>
    <t>ТССЦ-61.2.04.10-0004</t>
  </si>
  <si>
    <t>Пульт контроля и управления охранно-пожарный, марка "С2000- М"</t>
  </si>
  <si>
    <t>10.14</t>
  </si>
  <si>
    <t>ТССЦ-61.2.07.02-0035</t>
  </si>
  <si>
    <t xml:space="preserve"> Блок контроля и индикации, марка "С2000-БКИ"</t>
  </si>
  <si>
    <t>10.15</t>
  </si>
  <si>
    <t>10.16</t>
  </si>
  <si>
    <t>ТССЦ-61.2.07.11-0182</t>
  </si>
  <si>
    <t xml:space="preserve"> Устройство коммутационное "УК-ВК" исп. 04</t>
  </si>
  <si>
    <t>10.17</t>
  </si>
  <si>
    <t>ТЕРм10-08-002-01</t>
  </si>
  <si>
    <t>Извещатель ПС автоматический: тепловой электро-контактный, магнитоконтактный в нормальном исполнении</t>
  </si>
  <si>
    <t>10.18</t>
  </si>
  <si>
    <t>ТССЦ-61.2.07.02-0051</t>
  </si>
  <si>
    <t>Блок разветвительно-изолирующий, марка "БРИЗ", размер 50x30x25 мм</t>
  </si>
  <si>
    <t>10.19</t>
  </si>
  <si>
    <t>10.20</t>
  </si>
  <si>
    <t>ТССЦ-61.2.07.06-0005</t>
  </si>
  <si>
    <t>Расширитель адресный ("адресная метка"), марка "С2000- АР2"</t>
  </si>
  <si>
    <t>10.21</t>
  </si>
  <si>
    <t>ТЕРм10-08-003-01</t>
  </si>
  <si>
    <t>Прибор сигнализирующий емкостной</t>
  </si>
  <si>
    <t>10.22</t>
  </si>
  <si>
    <t>Обьектовая станция "Стрелец-Мониторинг" исп.2.</t>
  </si>
  <si>
    <t>10.23</t>
  </si>
  <si>
    <t>ТЕРм10-08-002-02</t>
  </si>
  <si>
    <t>Извещатель ПС автоматический: дымовой, фотоэлектрический, радиоизотопный, световой в нормальном исполнении</t>
  </si>
  <si>
    <t>10.24</t>
  </si>
  <si>
    <t>ТССЦ-61.2.02.01-0019</t>
  </si>
  <si>
    <t>Извещатель пожарный дымовой: ДИП-34А</t>
  </si>
  <si>
    <t>10.25</t>
  </si>
  <si>
    <t>Монтажный комплект для ДИП-34А</t>
  </si>
  <si>
    <t>10.26</t>
  </si>
  <si>
    <t>ТЕРм08-01-081-01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</si>
  <si>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концов: до 2</t>
  </si>
  <si>
    <t>10.27</t>
  </si>
  <si>
    <t>Извещатель пожарный ручной адресный ИПР 513-3АМ</t>
  </si>
  <si>
    <t>10.28</t>
  </si>
  <si>
    <t>ТЕРм10-02-016-06</t>
  </si>
  <si>
    <t>Отдельно устанавливаемый: преобразователь или блок питания</t>
  </si>
  <si>
    <t>10.29</t>
  </si>
  <si>
    <t>Источник питания резервированный РИП-24 исп. 51</t>
  </si>
  <si>
    <t>10.30</t>
  </si>
  <si>
    <t>Бокс-24 исп.01</t>
  </si>
  <si>
    <t>10.31</t>
  </si>
  <si>
    <t>Источник бесперебойного питания INELT Monolith E 1000</t>
  </si>
  <si>
    <t>10.32</t>
  </si>
  <si>
    <t>ТЕРм11-04-008-01</t>
  </si>
  <si>
    <t>Съемные и выдвижные блоки (модули, ячейки, ТЭЗ), масса: до 5 кг</t>
  </si>
  <si>
    <t>10.33</t>
  </si>
  <si>
    <t>Аккумулятор герметичный свинцово-кислотный Delta DT 1207</t>
  </si>
  <si>
    <t>Кабельная продукция</t>
  </si>
  <si>
    <t>10.34</t>
  </si>
  <si>
    <t>10.35</t>
  </si>
  <si>
    <t>ТССЦ-01.7.15.10-0052</t>
  </si>
  <si>
    <t>Скобы двухлапковые</t>
  </si>
  <si>
    <t>10.36</t>
  </si>
  <si>
    <t>10.37</t>
  </si>
  <si>
    <t>ТЕРм08-02-390-01</t>
  </si>
  <si>
    <t>Короба пластмассовые: шириной до 40 мм</t>
  </si>
  <si>
    <t>10.38</t>
  </si>
  <si>
    <t>ТССЦ-20.2.05.04-0011</t>
  </si>
  <si>
    <t>Кабель-канал (короб) "Legrand": 20х12,5 мм</t>
  </si>
  <si>
    <t>10.39</t>
  </si>
  <si>
    <t>10.40</t>
  </si>
  <si>
    <t>ТССЦ-21.1.08.01-0132</t>
  </si>
  <si>
    <t>Кабели парной скрутки огнестойкие для систем пожарной сигнализации с однопроволочными медными жилами, изоляцией из кремнийорганической резины, оболочкой из безгалогенной полимерной композиции, не распространяющий горение, с низким дымо- и газовыделением, марки: КПСнг(А)-FRHF 1х2х0,75</t>
  </si>
  <si>
    <t>10.41</t>
  </si>
  <si>
    <t>Кабель КСБнг(А)-FRLSLTx 1х2х0,64</t>
  </si>
  <si>
    <t>10.42</t>
  </si>
  <si>
    <t>16.3</t>
  </si>
  <si>
    <t>Кабель КПСнг(А)-FRLSLTx 1х2х1,5</t>
  </si>
  <si>
    <t>10.43</t>
  </si>
  <si>
    <t>16.4</t>
  </si>
  <si>
    <t>ТССЦ-21.1.08.01-0133</t>
  </si>
  <si>
    <t>Кабели парной скрутки огнестойкие для систем пожарной сигнализации с однопроволочными медными жилами, изоляцией из кремнийорганической резины, оболочкой из безгалогенной полимерной композиции, не распространяющий горение, с низким дымо- и газовыделением, марки: КПСнг(А)-FRHF 1х2х1,0</t>
  </si>
  <si>
    <t>ЛС-02-01-10</t>
  </si>
  <si>
    <t>Система оповещения и управления эвакуацией людей при пожаре</t>
  </si>
  <si>
    <t>Оборудование СОУЭ</t>
  </si>
  <si>
    <t>ТЕРм10-08-001-02</t>
  </si>
  <si>
    <t>Приборы ПС приемно-контрольные, пусковые, концентратор: блок базовый на 20 лучей</t>
  </si>
  <si>
    <t>Блок системы обратной связи МЕТА 17555</t>
  </si>
  <si>
    <t>11.3</t>
  </si>
  <si>
    <t>11.4</t>
  </si>
  <si>
    <t>ТССЦ-61.2.04.09-0011</t>
  </si>
  <si>
    <t xml:space="preserve"> Прибор управления техническими средствами оповещения для СОУЭ, марка "Тромбон-ПУ-М-16"</t>
  </si>
  <si>
    <t>11.5</t>
  </si>
  <si>
    <t>ТЕРм10-04-100-06</t>
  </si>
  <si>
    <t>Оборудование радиотрансляционных узлов: аппаратура настольная, масса до 20 кг</t>
  </si>
  <si>
    <t>11.6</t>
  </si>
  <si>
    <t>ТССЦ-61.2.04.12-0008</t>
  </si>
  <si>
    <t xml:space="preserve"> Усилитель средней мощности "Тромбон-УМ4-240", размер 480х330х180 мм</t>
  </si>
  <si>
    <t>11.7</t>
  </si>
  <si>
    <t>ТЕРм10-04-101-07</t>
  </si>
  <si>
    <t>Громкоговоритель или звуковая колонка: в помещении</t>
  </si>
  <si>
    <t>11.8</t>
  </si>
  <si>
    <t>Громкоговоритель настенный Глагол-Н1-1</t>
  </si>
  <si>
    <t>11.9</t>
  </si>
  <si>
    <t>Громкоговоритель настенный Глагол-Н1-3</t>
  </si>
  <si>
    <t>11.10</t>
  </si>
  <si>
    <t>Громкоговоритель настенный Глагол-Н1-5</t>
  </si>
  <si>
    <t>11.11</t>
  </si>
  <si>
    <t>11.12</t>
  </si>
  <si>
    <t>Оповещатель охранно-пожарный световой (светоуказатель) КРИСТАЛЛ-24</t>
  </si>
  <si>
    <t>11.13</t>
  </si>
  <si>
    <t>11.14</t>
  </si>
  <si>
    <t>Вызывная панель системы обратной связи МЕТА 18555</t>
  </si>
  <si>
    <t>11.15</t>
  </si>
  <si>
    <t>11.16</t>
  </si>
  <si>
    <t>Блок резервного питания и коммутации Тромбон-БП-21</t>
  </si>
  <si>
    <t>11.17</t>
  </si>
  <si>
    <t>11.18</t>
  </si>
  <si>
    <t>ТССЦ-23.8.03.02-0001</t>
  </si>
  <si>
    <t>Клипса для крепежа гофротрубы, диаметром: 16 мм</t>
  </si>
  <si>
    <t>11.19</t>
  </si>
  <si>
    <t>11.20</t>
  </si>
  <si>
    <t>11.21</t>
  </si>
  <si>
    <t>11.22</t>
  </si>
  <si>
    <t>11.23</t>
  </si>
  <si>
    <t>ТССЦ-21.1.08.01-0312</t>
  </si>
  <si>
    <t>Кабель для систем пожарной сигнализации с однопроволочными медными жилами, с изоляцией из огнестойкой кремнийорганической резины, в оболочке из ПВХ пластиката, не распространяющий горение, с низким дымо- и газовыделением марки: КПСЭнг(А)-FRLS 1х2х1,0</t>
  </si>
  <si>
    <t>11.24</t>
  </si>
  <si>
    <t>11.25</t>
  </si>
  <si>
    <t>ТССЦ-21.1.08.01-0131</t>
  </si>
  <si>
    <t>Кабели парной скрутки огнестойкие для систем пожарной сигнализации с однопроволочными медными жилами, изоляцией из кремнийорганической резины, оболочкой из безгалогенной полимерной композиции, не распространяющий горение, с низким дымо- и газовыделением, марки: КПСнг(А)-FRHF 1х2х0,5</t>
  </si>
  <si>
    <t>11.26</t>
  </si>
  <si>
    <t>Кабель (витая пара) Parlan U/UTP Cat5e PVCLSнг(A) FRLSLT 4*2*0.52</t>
  </si>
  <si>
    <t>11.27</t>
  </si>
  <si>
    <t>Кабель (витая пара) Parlan F/UTP Cat5e PVCLSнг(A) FRLSLT 4*2*0.52</t>
  </si>
  <si>
    <t xml:space="preserve">ЛС-02-01-11 </t>
  </si>
  <si>
    <t>Охранная сигнализация</t>
  </si>
  <si>
    <t>Оборудование ОС</t>
  </si>
  <si>
    <t>ЛС-02-01-11</t>
  </si>
  <si>
    <t>ТССЦ-61.1.04.03-0011</t>
  </si>
  <si>
    <t xml:space="preserve"> Преобразователь интерфейса, марка "С2000-ПИ"</t>
  </si>
  <si>
    <t>Контроллер двухпроводной линии связи, марка "С2000- КДЛ"</t>
  </si>
  <si>
    <t>12.5</t>
  </si>
  <si>
    <t>Блок сигнально-пусковой (релейный блок), марка "С2000- СП1"</t>
  </si>
  <si>
    <t>12.6</t>
  </si>
  <si>
    <t>12.7</t>
  </si>
  <si>
    <t xml:space="preserve"> Пульт контроля и управления охранно-пожарный, марка "С2000- М"</t>
  </si>
  <si>
    <t>12.8</t>
  </si>
  <si>
    <t>12.9</t>
  </si>
  <si>
    <t>12.10</t>
  </si>
  <si>
    <t>12.11</t>
  </si>
  <si>
    <t>12.12</t>
  </si>
  <si>
    <t>ТССЦ-62.4.02.02-0047</t>
  </si>
  <si>
    <t>Источник резервного питания, марка: "РИП 24" исп. 06</t>
  </si>
  <si>
    <t>12.13</t>
  </si>
  <si>
    <t>12.14</t>
  </si>
  <si>
    <t>12.15</t>
  </si>
  <si>
    <t>ТЕРм10-08-002-04</t>
  </si>
  <si>
    <t>Извещатель ОС автоматический: контактный, магнитоконтактный на открывание окон, дверей</t>
  </si>
  <si>
    <t>12.16</t>
  </si>
  <si>
    <t>ТССЦ-61.2.01.06-0003</t>
  </si>
  <si>
    <t xml:space="preserve"> Извещатель охранный адресный магнитоконтактный, марка "С2000-СМК"</t>
  </si>
  <si>
    <t>12.17</t>
  </si>
  <si>
    <t>ТЕРм10-08-002-05</t>
  </si>
  <si>
    <t>Извещатель ОС автоматический: ударно-контактный, бесконтактный электромагнитный или пьезоэлектрический, устанавливаемый на стекле</t>
  </si>
  <si>
    <t>12.18</t>
  </si>
  <si>
    <t>ТССЦ-61.2.01.01-0001</t>
  </si>
  <si>
    <t xml:space="preserve"> Извещатель охранный адресный акустический, марка "С2000-СТ"</t>
  </si>
  <si>
    <t>12.19</t>
  </si>
  <si>
    <t>ТЕРм10-08-003-05</t>
  </si>
  <si>
    <t>Устройство оптико-(фото)электрическое,: прибор оптико-электрический в одноблочном исполнении</t>
  </si>
  <si>
    <t>12.20</t>
  </si>
  <si>
    <t>ТССЦ-61.2.01.07-0003</t>
  </si>
  <si>
    <t xml:space="preserve"> Извещатель охранный адресный объемный оптико- электронный, марка "С2000-ИК" исп. 03</t>
  </si>
  <si>
    <t>12.21</t>
  </si>
  <si>
    <t>12.22</t>
  </si>
  <si>
    <t>ТССЦ-61.2.04.03-0001</t>
  </si>
  <si>
    <t>Кнопка тревожная адресная, марка "С2000-КТ"</t>
  </si>
  <si>
    <t>12.23</t>
  </si>
  <si>
    <t>12.24</t>
  </si>
  <si>
    <t>12.25</t>
  </si>
  <si>
    <t>12.26</t>
  </si>
  <si>
    <t>12.27</t>
  </si>
  <si>
    <t>12.28</t>
  </si>
  <si>
    <t>12.29</t>
  </si>
  <si>
    <t>ТЕРм08-02-146-02</t>
  </si>
  <si>
    <t>Кабель до 35 кВ с креплением накладными скобами, масса 1 м кабеля: до 1 кг</t>
  </si>
  <si>
    <t>12.30</t>
  </si>
  <si>
    <t>ТССЦ-21.1.08.01-0092</t>
  </si>
  <si>
    <t>Кабели парной скрутки для систем пожарной сигнализации с однопроволочными медными жилами, изоляцией и оболочкой из ПВХ, не распространяющей горение, с низким дымо- и газовыделением, марки: КПСВВнг-LS 1х2х0,75</t>
  </si>
  <si>
    <t>12.31</t>
  </si>
  <si>
    <t>Сопоставительный анализ цен п.35</t>
  </si>
  <si>
    <t>Кабель КПСВВнг(А)-LS 1х2х1,5</t>
  </si>
  <si>
    <t>12.32</t>
  </si>
  <si>
    <t>Сопоставительный анализ цен п.36</t>
  </si>
  <si>
    <t>Кабель КИПЭВнг(А)-LS 1х2х0,5</t>
  </si>
  <si>
    <t>ЛС-02-01-12</t>
  </si>
  <si>
    <t>Система охранного телевидения</t>
  </si>
  <si>
    <t>Монитор 24 дюйма</t>
  </si>
  <si>
    <t>Источник бесперебойного питания EATON 5P 650i Rack1U</t>
  </si>
  <si>
    <t>ТЕРм10-04-087-14</t>
  </si>
  <si>
    <t>Устройство цифровой регистрации</t>
  </si>
  <si>
    <t>Видеорегистратор сетевой (NVR) Линия NVR 32 H.265</t>
  </si>
  <si>
    <t>Жесткий диск (HDD) для видеонаблюдения (4 TB) SATA-III</t>
  </si>
  <si>
    <t>Коммутатор 24-портовый T1500-28PCT</t>
  </si>
  <si>
    <t>ТЕРм10-10-001-02</t>
  </si>
  <si>
    <t>Камеры видеонаблюдения: на кронштейне</t>
  </si>
  <si>
    <t>IP-камера цилиндрическая уличная RVi-1NCT2023</t>
  </si>
  <si>
    <t>13.14</t>
  </si>
  <si>
    <t>ТЕРм10-10-001-01</t>
  </si>
  <si>
    <t>Камеры видеонаблюдения: фиксированные</t>
  </si>
  <si>
    <t>13.15</t>
  </si>
  <si>
    <t>IP-камера купольная RVi-1NCD2023</t>
  </si>
  <si>
    <t>13.16</t>
  </si>
  <si>
    <t>13.17</t>
  </si>
  <si>
    <t>ТССЦ-20.2.05.04-0025</t>
  </si>
  <si>
    <t>Кабель-канал (короб) "Электропласт": 25x16 мм</t>
  </si>
  <si>
    <t>13.18</t>
  </si>
  <si>
    <t>13.19</t>
  </si>
  <si>
    <t>13.20</t>
  </si>
  <si>
    <t>ТССЦ-21.1.04.01-0004</t>
  </si>
  <si>
    <t>Кабель (витая пара) UTP 4x2x0,52 категория 5е</t>
  </si>
  <si>
    <t>13.21</t>
  </si>
  <si>
    <t>13.22</t>
  </si>
  <si>
    <t>ТССЦ-20.1.02.15-0013</t>
  </si>
  <si>
    <t>Соединитель восьмиканальный модульный (вилка) RJ-45</t>
  </si>
  <si>
    <t>13.23</t>
  </si>
  <si>
    <t>ТССЦ-20.2.02.04-0013</t>
  </si>
  <si>
    <t>Колпачок на вилку RJ-45</t>
  </si>
  <si>
    <t>13.24</t>
  </si>
  <si>
    <t>13.25</t>
  </si>
  <si>
    <t>ТССЦ-20.5.02.06-0002</t>
  </si>
  <si>
    <t>Коробка разветвительная для открытой проводки KP 2604 "HEGEL" размером 100х100х50 мм</t>
  </si>
  <si>
    <t>ЛС-02-01-13</t>
  </si>
  <si>
    <t>Система контроля управления доступом</t>
  </si>
  <si>
    <t>ТЕРм10-08-001-04</t>
  </si>
  <si>
    <t>Приборы ПС на: 4 луча</t>
  </si>
  <si>
    <t>ТССЦ-61.2.06.01-0068</t>
  </si>
  <si>
    <t>Прибор приемно-контрольный охранно-пожарный, марка: "С2000-4"</t>
  </si>
  <si>
    <t>ТЕРм10-10-006-01</t>
  </si>
  <si>
    <t>Система управления доступом с автоматическим запирающим устройством</t>
  </si>
  <si>
    <t>ТССЦ-61.2.07.04-0003</t>
  </si>
  <si>
    <t>Контроллер доступа, марка "С2000-2"</t>
  </si>
  <si>
    <t>ТЕРм10-09-001-02</t>
  </si>
  <si>
    <t>Аппаратура телевизионная с 1 малогабаритной беструбочной камерой</t>
  </si>
  <si>
    <t>Монитор видеодомофона VIZIT-M405</t>
  </si>
  <si>
    <t>ТЕРм10-04-067-22</t>
  </si>
  <si>
    <t>Камера телевизионная передающая</t>
  </si>
  <si>
    <t>Видеопанель вызывная AVC-305</t>
  </si>
  <si>
    <t>Кнопка выхода AT-H805A</t>
  </si>
  <si>
    <t>Замок электромагнитный ML-350AL</t>
  </si>
  <si>
    <t>14.12</t>
  </si>
  <si>
    <t>ТЕРм11-01-002-01</t>
  </si>
  <si>
    <t>Конструкции для установки исполнительных механизмов, устанавливаемые: на стене, масса до 20 кг</t>
  </si>
  <si>
    <t>14.13</t>
  </si>
  <si>
    <t>Уголок LM-295A/350A</t>
  </si>
  <si>
    <t>14.14</t>
  </si>
  <si>
    <t>14.15</t>
  </si>
  <si>
    <t>Считыватель proximity карт Matrix-IV-EHT Metal Антиклон</t>
  </si>
  <si>
    <t>14.16</t>
  </si>
  <si>
    <t>Карта  EM-Marin</t>
  </si>
  <si>
    <t>14.17</t>
  </si>
  <si>
    <t>14.18</t>
  </si>
  <si>
    <t>14.19</t>
  </si>
  <si>
    <t>14.20</t>
  </si>
  <si>
    <t>Источник питания резервированный РИП-12 исп. 18</t>
  </si>
  <si>
    <t>14.21</t>
  </si>
  <si>
    <t>14.22</t>
  </si>
  <si>
    <t>Аккумулятор герметичный свинцово-кислотный Delta DTM 1217</t>
  </si>
  <si>
    <t>14.23</t>
  </si>
  <si>
    <t>ТЕРм10-06-068-15</t>
  </si>
  <si>
    <t>Конфигурация и настройка сетевых компонентов (мост, маршрутизатор, модем и т.п.)</t>
  </si>
  <si>
    <t>14.24</t>
  </si>
  <si>
    <t>Учет рабочего времени "Орион Про"</t>
  </si>
  <si>
    <t>14.25</t>
  </si>
  <si>
    <t>Администратор базы данных "Орион Про"</t>
  </si>
  <si>
    <t>14.26</t>
  </si>
  <si>
    <t>Оперативная задача "Орион Про" исп. 512</t>
  </si>
  <si>
    <t>14.27</t>
  </si>
  <si>
    <t>14.28</t>
  </si>
  <si>
    <t>14.29</t>
  </si>
  <si>
    <t>14.30</t>
  </si>
  <si>
    <t>ТССЦ-23.8.03.02-0002</t>
  </si>
  <si>
    <t>Клипса для крепежа гофротрубы, диаметром: 20 мм</t>
  </si>
  <si>
    <t>14.31</t>
  </si>
  <si>
    <t>ТССЦ-24.3.01.02-0023</t>
  </si>
  <si>
    <t>Трубы гибкие гофрированные легкие из самозатухающего ПВХ (IP55) серии FL, с зондом, диаметром: 25 мм</t>
  </si>
  <si>
    <t>14.32</t>
  </si>
  <si>
    <t>14.33</t>
  </si>
  <si>
    <t>Кабель КИПЭВнг(А)-LS 2х2х0,6</t>
  </si>
  <si>
    <t>14.34</t>
  </si>
  <si>
    <t>14.35</t>
  </si>
  <si>
    <t>14.36</t>
  </si>
  <si>
    <t>ТССЦ-21.1.08.01-0091</t>
  </si>
  <si>
    <t>Кабели парной скрутки для систем пожарной сигнализации с однопроволочными медными жилами, изоляцией и оболочкой из ПВХ, не распространяющей горение, с низким дымо- и газовыделением, марки: КПСВВнг-LS 1х2х0,5</t>
  </si>
  <si>
    <t>14.37</t>
  </si>
  <si>
    <t>14.38</t>
  </si>
  <si>
    <t>ТССЦ-20.5.02.06-0001</t>
  </si>
  <si>
    <t>Коробка разветвительная для открытой проводки KP 2603 "HEGEL" размером 80х80х40 мм</t>
  </si>
  <si>
    <t>ЛС-02-01-14</t>
  </si>
  <si>
    <t>Внутренние сети связи</t>
  </si>
  <si>
    <t>Оборудование структурированной кабельной системы</t>
  </si>
  <si>
    <t>ТЕРм10-03-001-01</t>
  </si>
  <si>
    <t>Стойка, полустойка, каркас стойки или шкаф, масса: до 100 кг</t>
  </si>
  <si>
    <t>Шкаф телекоммуникационный 42U, 2.680.42-12</t>
  </si>
  <si>
    <t>Блок вентиляторов 2.103.50</t>
  </si>
  <si>
    <t>ИБП ELTENA (INELT) MONOLITH III 3000RT</t>
  </si>
  <si>
    <t>15.8</t>
  </si>
  <si>
    <t>Дополнительный батарейный модуль BFR 72-18</t>
  </si>
  <si>
    <t>15.9</t>
  </si>
  <si>
    <t>Блок вводной электрический с УЗО 30мА</t>
  </si>
  <si>
    <t>15.10</t>
  </si>
  <si>
    <t>Блок розеток с выкл. (вых:8-ЕВРО, вх:шнур с вилкой АС)</t>
  </si>
  <si>
    <t>15.11</t>
  </si>
  <si>
    <t>Шина заземления 22 гнезда</t>
  </si>
  <si>
    <t>15.12</t>
  </si>
  <si>
    <t>Организатор с полукольцами вертикальный</t>
  </si>
  <si>
    <t>15.13</t>
  </si>
  <si>
    <t>Организатор с кольцами горизонтальный</t>
  </si>
  <si>
    <t>15.14</t>
  </si>
  <si>
    <t>ТЕРм10-06-060-02</t>
  </si>
  <si>
    <t>Монтаж оптического кросса с учетом измерений на волоконно-оптическом кабеле с числом волокон: 8</t>
  </si>
  <si>
    <t>15.15</t>
  </si>
  <si>
    <t>Кросс  ШКОС-М -1U/2 -8 -SC</t>
  </si>
  <si>
    <t>15.16</t>
  </si>
  <si>
    <t>ТЕРм10-03-001-04</t>
  </si>
  <si>
    <t>Плата дополнительная, устанавливаемая на готовом месте стойки</t>
  </si>
  <si>
    <t>15.17</t>
  </si>
  <si>
    <t>Медиаконвертер QTECH QMC-1203-SFP</t>
  </si>
  <si>
    <t>15.18</t>
  </si>
  <si>
    <t>UOF2202BS-20KM Оптический SFP модуль</t>
  </si>
  <si>
    <t>15.19</t>
  </si>
  <si>
    <t>Блок сопряжения П-166Ц БУУ-02</t>
  </si>
  <si>
    <t>15.20</t>
  </si>
  <si>
    <t>Маршрутизатор ММ-4102</t>
  </si>
  <si>
    <t>15.21</t>
  </si>
  <si>
    <t>Коммутатор L2 ZES-2028GS</t>
  </si>
  <si>
    <t>15.22</t>
  </si>
  <si>
    <t>ТЕРм10-02-015-05</t>
  </si>
  <si>
    <t>Станция, пульт и установка оперативной телефонной связи с усилительным устройством и стативом, емкость: до 100 номеров</t>
  </si>
  <si>
    <t>15.23</t>
  </si>
  <si>
    <t>IP-АТС Агат UX-3710 base</t>
  </si>
  <si>
    <t>15.24</t>
  </si>
  <si>
    <t>ТЕРм08-02-398-01</t>
  </si>
  <si>
    <t>Провод в лотках, сечением: до 6 мм2</t>
  </si>
  <si>
    <t>15.25</t>
  </si>
  <si>
    <t>15.26</t>
  </si>
  <si>
    <t>Кабель F/UTP Сat5e PVCLS нг(А)-FRLSLTx 4х2х0,52</t>
  </si>
  <si>
    <t>15.27</t>
  </si>
  <si>
    <t>15.28</t>
  </si>
  <si>
    <t>Патч-корд UTP кат. 5e, 2м, неэкранированный</t>
  </si>
  <si>
    <t>15.29</t>
  </si>
  <si>
    <t>Патч-корд волоконно-оптический LC/UPC-SC/UPC</t>
  </si>
  <si>
    <t>15.30</t>
  </si>
  <si>
    <t>15.31</t>
  </si>
  <si>
    <t>15.32</t>
  </si>
  <si>
    <t>15.33</t>
  </si>
  <si>
    <t>Розетка компьютерная одинарная  RJ45, белая</t>
  </si>
  <si>
    <t>15.34</t>
  </si>
  <si>
    <t>Розетка компьютерная двойная  RJ45, белая</t>
  </si>
  <si>
    <t>15.35</t>
  </si>
  <si>
    <t>ТССЦ-20.5.02.11-0001</t>
  </si>
  <si>
    <t>Коробка для установки розеток и выключателей скрытой проводки</t>
  </si>
  <si>
    <t>1000 шт</t>
  </si>
  <si>
    <t>15.36</t>
  </si>
  <si>
    <t>15.37</t>
  </si>
  <si>
    <t>15.38</t>
  </si>
  <si>
    <t>15.39</t>
  </si>
  <si>
    <t>15.40</t>
  </si>
  <si>
    <t>15.41</t>
  </si>
  <si>
    <t>ТЕРм08-02-409-02</t>
  </si>
  <si>
    <t>Труба винипластовая по установленным конструкциям, по стенам и колоннам с креплением скобами, диаметр: до 50 мм</t>
  </si>
  <si>
    <t>15.42</t>
  </si>
  <si>
    <t>ТССЦ-24.3.01.03-0004</t>
  </si>
  <si>
    <t>Трубы гладкие жесткие из ПВХ "DKC" диаметром: 50 мм</t>
  </si>
  <si>
    <t>15.43</t>
  </si>
  <si>
    <t>ТЕРм08-02-396-10</t>
  </si>
  <si>
    <t>Короб металлический, подвешиваемый к конструкциям на оттяжках или подвесах, длина: 3 м</t>
  </si>
  <si>
    <t>15.44</t>
  </si>
  <si>
    <t>ТССЦ-20.2.07.06-0008</t>
  </si>
  <si>
    <t>Лоток кабельный проволочный оцинкованный размером: 200х30 мм</t>
  </si>
  <si>
    <t>15.45</t>
  </si>
  <si>
    <t>ТССЦ-20.2.08.03-0012</t>
  </si>
  <si>
    <t>Комплект крепежный №2 для соединения элементов проволочного лотка (крюк-болт, шайба четырехлепестковая, гайка М6)</t>
  </si>
  <si>
    <t>100 компл.</t>
  </si>
  <si>
    <t>Система телевидения</t>
  </si>
  <si>
    <t>15.46</t>
  </si>
  <si>
    <t>ТЕРм10-04-077-19</t>
  </si>
  <si>
    <t>Блок: настольного исполнения</t>
  </si>
  <si>
    <t>15.47</t>
  </si>
  <si>
    <t>Приёмник оптический Lambda Pro 70 Vector</t>
  </si>
  <si>
    <t>15.48</t>
  </si>
  <si>
    <t>ТЕРм10-02-016-07</t>
  </si>
  <si>
    <t>Отдельно устанавливаемый: усилитель дуплексный или абонентский</t>
  </si>
  <si>
    <t>15.49</t>
  </si>
  <si>
    <t>Усилитель домовой Amigo M800 P30</t>
  </si>
  <si>
    <t>15.50</t>
  </si>
  <si>
    <t>15.51</t>
  </si>
  <si>
    <t>15.52</t>
  </si>
  <si>
    <t>15.53</t>
  </si>
  <si>
    <t>15.54</t>
  </si>
  <si>
    <t>Кабель коаксиальный радиочастотный РК 75-7-327 нг(А)-LSLTx</t>
  </si>
  <si>
    <t>15.55</t>
  </si>
  <si>
    <t>Кабель коаксиальный радиочастотный РК 75-4-319 нг(А)-LSLTx</t>
  </si>
  <si>
    <t>15.56</t>
  </si>
  <si>
    <t>15.57</t>
  </si>
  <si>
    <t>Ответвитель TLC TAH 420F</t>
  </si>
  <si>
    <t>15.58</t>
  </si>
  <si>
    <t>Ответвитель TLC TAH 416F</t>
  </si>
  <si>
    <t>15.59</t>
  </si>
  <si>
    <t>18.3</t>
  </si>
  <si>
    <t>Ответвитель TLC TAH 410F</t>
  </si>
  <si>
    <t>15.60</t>
  </si>
  <si>
    <t>18.4</t>
  </si>
  <si>
    <t>Разъем F-138</t>
  </si>
  <si>
    <t>15.61</t>
  </si>
  <si>
    <t>18.5</t>
  </si>
  <si>
    <t>Разъем F-113-50</t>
  </si>
  <si>
    <t>15.62</t>
  </si>
  <si>
    <t>15.63</t>
  </si>
  <si>
    <t>Розетка TV оконечная 1DB механизм белый</t>
  </si>
  <si>
    <t>15.64</t>
  </si>
  <si>
    <t>Радиофикация</t>
  </si>
  <si>
    <t>15.65</t>
  </si>
  <si>
    <t>15.66</t>
  </si>
  <si>
    <t>Конвертер проводного вещания IP/СПВ FG-ACE-CON-VF/ETH,V2</t>
  </si>
  <si>
    <t>15.67</t>
  </si>
  <si>
    <t>15.68</t>
  </si>
  <si>
    <t>15.69</t>
  </si>
  <si>
    <t>15.70</t>
  </si>
  <si>
    <t>15.71</t>
  </si>
  <si>
    <t>ТССЦ-21.1.08.01-0121</t>
  </si>
  <si>
    <t>Кабели парной скрутки для систем сигнализации с однопроволочными медными жилами, изоляцией из полиэтилена, оболочкой из белого ПВХ пластиката, не распространяющей горение, с низким дымо- и газовыделением, марки: КСВВнг-LS 1x2x0,8</t>
  </si>
  <si>
    <t>15.72</t>
  </si>
  <si>
    <t>Кабель КСВВнг(А)-LS 1х2х1,38</t>
  </si>
  <si>
    <t>15.73</t>
  </si>
  <si>
    <t>15.74</t>
  </si>
  <si>
    <t>ТССЦ-20.5.02.10-0011</t>
  </si>
  <si>
    <t>Коробка универсальная марки: УК-2П</t>
  </si>
  <si>
    <t>15.75</t>
  </si>
  <si>
    <t>Коробка коммутационная УК-2Р</t>
  </si>
  <si>
    <t>15.76</t>
  </si>
  <si>
    <t>ТЕРм08-03-591-08</t>
  </si>
  <si>
    <t>Розетка штепсельная: неутопленного типа при открытой проводке</t>
  </si>
  <si>
    <t>15.77</t>
  </si>
  <si>
    <t>Радиорозетка РПВ-1</t>
  </si>
  <si>
    <t>ЛС-02-01-15</t>
  </si>
  <si>
    <t>ОДИ</t>
  </si>
  <si>
    <t>ТЕР11-01-038-02</t>
  </si>
  <si>
    <t>Устройство покрытий из плиток поливинилхлоридных: на клее КН-2</t>
  </si>
  <si>
    <t>ТССЦ-14.5.04.03-0104</t>
  </si>
  <si>
    <t>Мастика клеящая каучуковая, марки КН-2</t>
  </si>
  <si>
    <t>ТССЦ-01.6.03.01-0031</t>
  </si>
  <si>
    <t>Плитки поливинилхлоридные прессованные «Превинил», марки ВК для полов</t>
  </si>
  <si>
    <t>Клей для плитки ПВХ тактильной</t>
  </si>
  <si>
    <t>16.5</t>
  </si>
  <si>
    <t>Плитки тактильная из полиуретана с косусными рифами, наружная, 300*300мм</t>
  </si>
  <si>
    <t>16.6</t>
  </si>
  <si>
    <t>Плитки тактильная из ПВХ для помещений с косусными рифами, 300*300мм</t>
  </si>
  <si>
    <t>16.7</t>
  </si>
  <si>
    <t>ТЕР15-06-003-03</t>
  </si>
  <si>
    <t>Оклейка стен поливинилхлоридной декоративно-отделочной самоклеющейся пленкой: по листовым материалам</t>
  </si>
  <si>
    <t>16.8</t>
  </si>
  <si>
    <t>ТССЦ-14.1.05.03-0001</t>
  </si>
  <si>
    <t>Клей фенолполивинилацетатный</t>
  </si>
  <si>
    <t>16.9</t>
  </si>
  <si>
    <t>ТССЦ-14.5.11.01-0001</t>
  </si>
  <si>
    <t>Шпатлевка клеевая</t>
  </si>
  <si>
    <t>16.10</t>
  </si>
  <si>
    <t>Пиктограммы для МГН 150*150 мм А-02 "Кнопка вызова помощи"</t>
  </si>
  <si>
    <t>16.11</t>
  </si>
  <si>
    <t>Пиктограммы для МГН 200*200 мм</t>
  </si>
  <si>
    <t>16.12</t>
  </si>
  <si>
    <t>Пиктограммы для МГН 150*150 мм СП-18 "Туалет для инвалидов"</t>
  </si>
  <si>
    <t>16.13</t>
  </si>
  <si>
    <t>Пиктограммы для МГН 150*150 мм "Лифт для инвалидов"</t>
  </si>
  <si>
    <t>16.14</t>
  </si>
  <si>
    <t>Полоска тактильная для маркировки ступеней 300мм термоэластопласп, с клеевым основанием</t>
  </si>
  <si>
    <t>м.п.</t>
  </si>
  <si>
    <t>16.15</t>
  </si>
  <si>
    <t>ТЕР34-02-008-04</t>
  </si>
  <si>
    <t>Установка указателя на стене</t>
  </si>
  <si>
    <t>16.16</t>
  </si>
  <si>
    <t>Мнемосхема для санузла 150*200мм</t>
  </si>
  <si>
    <t>16.17</t>
  </si>
  <si>
    <t>Тактильная табличка с азбукой Брайля 150*200мм</t>
  </si>
  <si>
    <t>16.18</t>
  </si>
  <si>
    <t>ТЕРм08-03-532-04</t>
  </si>
  <si>
    <t>Пост управления кнопочный общего назначения, устанавливаемый на конструкции: на стене или колонне, количество элементов поста до 3</t>
  </si>
  <si>
    <t>16.19</t>
  </si>
  <si>
    <t>Кнопка вызова персонала с сенсорной зоной активации</t>
  </si>
  <si>
    <t>16.20</t>
  </si>
  <si>
    <t>ТЕР17-01-002-04</t>
  </si>
  <si>
    <t>Установка гарнитуры туалетной: вешалок, подстаканников, поручней для ванн и т.д.-поручни</t>
  </si>
  <si>
    <t>16.21</t>
  </si>
  <si>
    <t>Поручень откидной для унитазов</t>
  </si>
  <si>
    <t>16.22</t>
  </si>
  <si>
    <t>Поручень для унитазов</t>
  </si>
  <si>
    <t>16.23</t>
  </si>
  <si>
    <t>Штанга с подвесными рукоятками</t>
  </si>
  <si>
    <t>16.24</t>
  </si>
  <si>
    <t>Полотенцедержатель для отдельных бумажных полотенец</t>
  </si>
  <si>
    <t>16.25</t>
  </si>
  <si>
    <t>Поручень для раковины</t>
  </si>
  <si>
    <t>16.26</t>
  </si>
  <si>
    <t>ТЕР01-02-057-02</t>
  </si>
  <si>
    <t>Разработка грунта вручную в траншеях глубиной до 2 м без креплений с откосами, группа грунтов: 2</t>
  </si>
  <si>
    <t>17.4</t>
  </si>
  <si>
    <t>17.5</t>
  </si>
  <si>
    <t>17.6</t>
  </si>
  <si>
    <t>Наружное электроснабжение 0,4кВ</t>
  </si>
  <si>
    <t>17.7</t>
  </si>
  <si>
    <t>17.8</t>
  </si>
  <si>
    <t>17.9</t>
  </si>
  <si>
    <t>ТССЦ-21.1.06.10-0332</t>
  </si>
  <si>
    <t>Кабель силовой с медными жилами с изоляцией и оболочкой из ПВХ, не распространяющий горение, с низким дымо- и газовыделением, бронированный, напряжением 1,0 кВ (ГОСТ Р 53769- 2010), марки: ВБбШвнг-LS 4х185</t>
  </si>
  <si>
    <t>17.10</t>
  </si>
  <si>
    <t>17.11</t>
  </si>
  <si>
    <t>Электроснабжение котельной</t>
  </si>
  <si>
    <t>17.12</t>
  </si>
  <si>
    <t>17.13</t>
  </si>
  <si>
    <t>17.14</t>
  </si>
  <si>
    <t>ТССЦ-21.1.06.10-0662</t>
  </si>
  <si>
    <t>Кабель силовой с медными жилами с поливинилхлоридной изоляцией с броней из стальной ленты в шланге из поливинилхлорида: ВБбШв, напряжением 1,0 кВ, число жил - 5 и сечением 16 мм2</t>
  </si>
  <si>
    <t>17.15</t>
  </si>
  <si>
    <t>ТЕРм08-02-144-07</t>
  </si>
  <si>
    <t>Присоединение к зажимам жил проводов или кабелей сечением: до 240 мм2</t>
  </si>
  <si>
    <t>17.16</t>
  </si>
  <si>
    <t>ТССЦ-20.2.10.04-0013</t>
  </si>
  <si>
    <t>Наконечники кабельные: медные луженные ТМЛ-240</t>
  </si>
  <si>
    <t>17.17</t>
  </si>
  <si>
    <t>17.18</t>
  </si>
  <si>
    <t xml:space="preserve">ЛС-05-01-01 </t>
  </si>
  <si>
    <t>ТЕР01-01-010-17</t>
  </si>
  <si>
    <t>Разработка грунта в отвал экскаваторами импортного производства с ковшом вместимостью 1,25 (1,25-1,5) м3, группа грунтов 5</t>
  </si>
  <si>
    <t>ТССЦпг-01-01-01-039</t>
  </si>
  <si>
    <t>Погрузо-разгрузочные работы при автомобильных перевозках: Погрузка грунта растительного слоя (земля, перегной)</t>
  </si>
  <si>
    <t>18.6</t>
  </si>
  <si>
    <t>18.7</t>
  </si>
  <si>
    <t>18.8</t>
  </si>
  <si>
    <t>ТЕР22-04-001-01</t>
  </si>
  <si>
    <t>Устройство круглых колодцев из сборного железобетона в грунтах: сухих</t>
  </si>
  <si>
    <t>10 м3</t>
  </si>
  <si>
    <t>18.9</t>
  </si>
  <si>
    <t>ТССЦ-08.1.02.06-0041</t>
  </si>
  <si>
    <t>Люки чугунные легкие</t>
  </si>
  <si>
    <t>18.10</t>
  </si>
  <si>
    <t>ТССЦ-05.1.01.08-0062</t>
  </si>
  <si>
    <t>Колодцы канализационной связи разветвительные марки: ККСр-3-10-н /бетон В15 (М200), объем 0,40 м3, расход арматуры 28,32кг/ (альбом типовых чертежей Т-282-1-82)</t>
  </si>
  <si>
    <t>18.11</t>
  </si>
  <si>
    <t>ТССЦ-05.1.01.09-0041</t>
  </si>
  <si>
    <t>Кольцо опорное КО-4-70 /бетон В15 (200), объем 0,02 м3, расход арматуры 0,5 кг/.</t>
  </si>
  <si>
    <t>Прокладка кабелей</t>
  </si>
  <si>
    <t>18.12</t>
  </si>
  <si>
    <t>18.13</t>
  </si>
  <si>
    <t>18.14</t>
  </si>
  <si>
    <t>ТССЦ-24.3.01.02-0024</t>
  </si>
  <si>
    <t>Трубы гибкие гофрированные легкие из самозатухающего ПВХ (IP55) серии FL, с зондом, диаметром: 32 мм</t>
  </si>
  <si>
    <t>18.15</t>
  </si>
  <si>
    <t>ТССЦ-23.8.03.02-0003</t>
  </si>
  <si>
    <t>Клипса для крепежа гофротрубы, диаметром: 32 мм</t>
  </si>
  <si>
    <t>18.16</t>
  </si>
  <si>
    <t>ТЕРм10-06-048-06</t>
  </si>
  <si>
    <t>Прокладка волоконно-оптических кабелей в канализации: в трубопроводе по свободному каналу</t>
  </si>
  <si>
    <t>18.17</t>
  </si>
  <si>
    <t>ТЕРм08-02-147-01</t>
  </si>
  <si>
    <t>Кабель до 35 кВ по установленным конструкциям и лоткам с креплением на поворотах и в конце трассы, масса 1 м кабеля: до 1 кг</t>
  </si>
  <si>
    <t>18.18</t>
  </si>
  <si>
    <t>ТССЦ-21.1.01.01-0036</t>
  </si>
  <si>
    <t>Кабель связи оптический: ОКПМ-10-02-0,22-4(9,0)</t>
  </si>
  <si>
    <t>ЛС-06-01-01</t>
  </si>
  <si>
    <t>Котельная</t>
  </si>
  <si>
    <t>Земляные работы и устройство фундаментов</t>
  </si>
  <si>
    <t>ТЕР01-01-013-09</t>
  </si>
  <si>
    <t>Разработка грунта с погрузкой на автомобили-самосвалы экскаваторами с ковшом вместимостью: 0,65 (0,5-1) м3, группа грунтов 3</t>
  </si>
  <si>
    <t>ТЕР01-02-056-11</t>
  </si>
  <si>
    <t>Разработка грунта вручную в траншеях шириной более 2 м и котлованах площадью сечения до 5 м2 с креплениями, глубина траншей и котлованов: до 3 м, группа грунтов 4р</t>
  </si>
  <si>
    <t>19.3</t>
  </si>
  <si>
    <t>19.4</t>
  </si>
  <si>
    <t>ТЕР27-08-001-14</t>
  </si>
  <si>
    <t>Укрепление обочин втапливанием щебня</t>
  </si>
  <si>
    <t>1000 м2</t>
  </si>
  <si>
    <t>19.5</t>
  </si>
  <si>
    <t>ТССЦ-02.2.05.04-0087</t>
  </si>
  <si>
    <t>Щебень из природного камня для строительных работ марка: 600, фракция 10-20 мм</t>
  </si>
  <si>
    <t>19.6</t>
  </si>
  <si>
    <t>ТЕР06-01-001-01</t>
  </si>
  <si>
    <t>Устройство бетонной подготовки</t>
  </si>
  <si>
    <t>19.7</t>
  </si>
  <si>
    <t>ТССЦ-04.1.02.05-0040</t>
  </si>
  <si>
    <t>Бетон тяжелый, крупность заполнителя 20 мм, класс В7,5 (М100)</t>
  </si>
  <si>
    <t>19.8</t>
  </si>
  <si>
    <t>ТЕР06-01-001-09</t>
  </si>
  <si>
    <t>Устройство железобетонных фундаментов общего назначения под колонны объемом: более 25 м3</t>
  </si>
  <si>
    <t>19.9</t>
  </si>
  <si>
    <t>19.10</t>
  </si>
  <si>
    <t>19.11</t>
  </si>
  <si>
    <t>ТССЦ-08.4.03.03-0005</t>
  </si>
  <si>
    <t>Горячекатанная арматурная сталь класса А500 С, диаметром: 14 мм</t>
  </si>
  <si>
    <t>19.12</t>
  </si>
  <si>
    <t>Монтаж котельной</t>
  </si>
  <si>
    <t>19.13</t>
  </si>
  <si>
    <t>ТЕРм37-01-013-12</t>
  </si>
  <si>
    <t>Монтаж оборудования на открытой площадке, масса оборудования: 18 т</t>
  </si>
  <si>
    <t>19.14</t>
  </si>
  <si>
    <t>Блочно модульная котельная Thermarus -1200</t>
  </si>
  <si>
    <t>1 комплект</t>
  </si>
  <si>
    <t>Молниезащита</t>
  </si>
  <si>
    <t>19.15</t>
  </si>
  <si>
    <t>ТЕРм08-02-472-09</t>
  </si>
  <si>
    <t>Проводник заземляющий открыто по строительным основаниям: из круглой стали диаметром 12 мм</t>
  </si>
  <si>
    <t>19.16</t>
  </si>
  <si>
    <t>ТССЦ-08.3.04.02-0082</t>
  </si>
  <si>
    <t>Сталь круглая оцинкованная диаметром 10-12 мм</t>
  </si>
  <si>
    <t>19.17</t>
  </si>
  <si>
    <t>ТЕРм08-02-472-06</t>
  </si>
  <si>
    <t>Проводник заземляющий открыто по строительным основаниям: из полосовой стали сечением 100 мм2</t>
  </si>
  <si>
    <t>19.18</t>
  </si>
  <si>
    <t>ТССЦ-08.3.07.01-0041</t>
  </si>
  <si>
    <t>Сталь полосовая: 40х4 мм</t>
  </si>
  <si>
    <t>19.19</t>
  </si>
  <si>
    <t>ТЕРм08-02-471-01</t>
  </si>
  <si>
    <t>Заземлитель вертикальный из угловой стали размером: 50х50х5 мм</t>
  </si>
  <si>
    <t>19.20</t>
  </si>
  <si>
    <t>ТССЦ-08.3.08.02-0052</t>
  </si>
  <si>
    <t>Сталь угловая равнополочная, марка стали ВСт3кп2, размером 50x50x5 мм</t>
  </si>
  <si>
    <t>19.21</t>
  </si>
  <si>
    <t>ТЕР33-02-013-19</t>
  </si>
  <si>
    <t>Установка стальных: отдельно стоящих молниеотводов со шпилем
(1 т конструкций)</t>
  </si>
  <si>
    <t>19.22</t>
  </si>
  <si>
    <t>ТССЦ-22.2.02.07-0002</t>
  </si>
  <si>
    <t>Конструкции стальные: отдельностоящих молниеотводов ОРУ</t>
  </si>
  <si>
    <t>Ограждение котельной</t>
  </si>
  <si>
    <t>19.23</t>
  </si>
  <si>
    <t>ТЕР07-01-054-12</t>
  </si>
  <si>
    <t>Установка металлических оград по железобетонным столбам: без цоколя из сетчатых панелей высотой до 2,2 м</t>
  </si>
  <si>
    <t>19.24</t>
  </si>
  <si>
    <t>ТССЦ-08.1.06.03-0001</t>
  </si>
  <si>
    <t>Панели металлические сетчатые</t>
  </si>
  <si>
    <t>19.25</t>
  </si>
  <si>
    <t>ТССЦ-04.1.02.05-0005</t>
  </si>
  <si>
    <t>Бетон тяжелый, класс: В12,5 (М150)</t>
  </si>
  <si>
    <t>19.26</t>
  </si>
  <si>
    <t>ТЕР07-01-055-01</t>
  </si>
  <si>
    <t>Устройство ворот распашных с установкой столбов: металлических</t>
  </si>
  <si>
    <t>19.27</t>
  </si>
  <si>
    <t>ТССЦ-08.1.06.04-0002</t>
  </si>
  <si>
    <t>прим. Панели ворот сварные из стержней диаметром: 18 мм по 2 шт через 125 мм S=1,74х1,07=1,86 м2, ПМ 7А (серия 3.017-1)</t>
  </si>
  <si>
    <t>19.28</t>
  </si>
  <si>
    <t>ТЕР07-01-055-08</t>
  </si>
  <si>
    <t>Устройство калиток: с установкой столбов металлических</t>
  </si>
  <si>
    <t>19.29</t>
  </si>
  <si>
    <t>ТССЦ-08.1.06.05-0014</t>
  </si>
  <si>
    <t>прим. Полотна калиток сварные из стержней диаметром: 18 мм по 2 шт через 125 мм S=1,25х1,87=2,34 м2, КМ 7В (серия 3.017-1)</t>
  </si>
  <si>
    <t xml:space="preserve"> ЛС-06-01-02</t>
  </si>
  <si>
    <t>Тепловые сети</t>
  </si>
  <si>
    <t>Строительная часть</t>
  </si>
  <si>
    <t>Разработка грунта</t>
  </si>
  <si>
    <t>ЛС-06-01-02</t>
  </si>
  <si>
    <t>ТЕР01-01-009-09</t>
  </si>
  <si>
    <t>Разработка грунта в траншеях экскаватором «обратная лопата» с ковшом вместимостью 0,65 (0,5-1) м3, группа грунтов: 3</t>
  </si>
  <si>
    <t>ТЕР01-01-013-07</t>
  </si>
  <si>
    <t>Разработка грунта с погрузкой на автомобили-самосвалы экскаваторами с ковшом вместимостью: 0,65 (0,5-1) м3, группа грунтов 1</t>
  </si>
  <si>
    <t>канал</t>
  </si>
  <si>
    <t>20.7</t>
  </si>
  <si>
    <t>20.8</t>
  </si>
  <si>
    <t>ТССЦ-04.1.02.05-0074</t>
  </si>
  <si>
    <t>Бетон тяжелый, крупность заполнителя более 40 мм, класс В7,5 (М 100)</t>
  </si>
  <si>
    <t>20.9</t>
  </si>
  <si>
    <t>ТЕР08-01-002-01</t>
  </si>
  <si>
    <t>Устройство основания под фундаменты: песчаного</t>
  </si>
  <si>
    <t>20.10</t>
  </si>
  <si>
    <t>20.11</t>
  </si>
  <si>
    <t>20.12</t>
  </si>
  <si>
    <t>20.13</t>
  </si>
  <si>
    <t>ТЕР07-06-001-01</t>
  </si>
  <si>
    <t>Устройство непроходных каналов: одноячейковых, перекрываемых или опирающихся на плиту</t>
  </si>
  <si>
    <t>20.14</t>
  </si>
  <si>
    <t>ТССЦ-04.3.01.09-0014</t>
  </si>
  <si>
    <t>Раствор готовый кладочный цементный марки: 100</t>
  </si>
  <si>
    <t>20.15</t>
  </si>
  <si>
    <t>ТССЦ-05.1.06.09-0044</t>
  </si>
  <si>
    <t>Плита перекрытия: П9-15 /бетон В25 (М350), объем 0,42 м3, расход арматуры 24,9 кг/ (серия 3.006.1-2.87 вып.2)</t>
  </si>
  <si>
    <t>20.16</t>
  </si>
  <si>
    <t>ТССЦ-05.1.01.10-0122</t>
  </si>
  <si>
    <t>Лотки каналов и тоннелей для прокладки коммуникаций: Л-4 /бетон В22,5 (М300), объем 0,42 м3, расход арматуры 41,38 кг/ (серия ИС 01-04)</t>
  </si>
  <si>
    <t>20.17</t>
  </si>
  <si>
    <t>ТЕР24-01-002-04</t>
  </si>
  <si>
    <t>Прокладка стальных трубопроводов в непроходном канале при номинальном давлении 1,6 МПа, температуре 150°С, диаметр труб 100 мм</t>
  </si>
  <si>
    <t>20.18</t>
  </si>
  <si>
    <t>ТССЦ-23.7.01.04-0005</t>
  </si>
  <si>
    <t>Трубопроводы из стальных электросварных труб с гильзами для отопления и водоснабжения, наружный диаметр: 108 мм, толщина стенки 4 мм</t>
  </si>
  <si>
    <t>20.19</t>
  </si>
  <si>
    <t>ТЕР06-01-062-04</t>
  </si>
  <si>
    <t>Устройство стен и плоских днищ при толщине: более 150 мм прямоугольных сооружений</t>
  </si>
  <si>
    <t>20.20</t>
  </si>
  <si>
    <t>20.21</t>
  </si>
  <si>
    <t>ТЕР08-02-001-09</t>
  </si>
  <si>
    <t>Кладка стен приямков и каналов</t>
  </si>
  <si>
    <t>20.22</t>
  </si>
  <si>
    <t>ТССЦ-06.1.01.05-0035</t>
  </si>
  <si>
    <t>Кирпич керамический одинарный, размером 250х120х65 мм, марка: 100</t>
  </si>
  <si>
    <t>20.23</t>
  </si>
  <si>
    <t>ТЕР26-01-018-01</t>
  </si>
  <si>
    <t>Изоляция плоских и криволинейных поверхностей пластинами (плитами) из вспененного каучука, вспененного полиэтилена</t>
  </si>
  <si>
    <t>20.24</t>
  </si>
  <si>
    <t>ТССЦ-12.2.04.01-0001</t>
  </si>
  <si>
    <t>Маты минераловатные кашированные фольгой, марка "Тех мат" ROCKWOOL, толщиной: 50 мм</t>
  </si>
  <si>
    <t>20.25</t>
  </si>
  <si>
    <t>20.26</t>
  </si>
  <si>
    <t>ТССЦ-01.2.03.03-0013</t>
  </si>
  <si>
    <t>Мастика битумная кровельная горячая</t>
  </si>
  <si>
    <t>20.27</t>
  </si>
  <si>
    <t>ТССЦ-04.3.02.09-0802</t>
  </si>
  <si>
    <t>Смесь сухая: гидроизоляционная проникающая "Кальматрон" (ТУ 5745-001- 47517383-00)</t>
  </si>
  <si>
    <t>20.28</t>
  </si>
  <si>
    <t>ТЕР08-01-003-02</t>
  </si>
  <si>
    <t>Гидроизоляция стен, фундаментов: горизонтальная оклеечная в 1 слой</t>
  </si>
  <si>
    <t>20.29</t>
  </si>
  <si>
    <t>ТССЦ-12.1.02.03-0052</t>
  </si>
  <si>
    <t>Изопласт: К ЭКП-4,5</t>
  </si>
  <si>
    <t>20.30</t>
  </si>
  <si>
    <t>ТЕР22-01-012-01</t>
  </si>
  <si>
    <t>Укладка стальных водопроводных труб с пневматическим испытанием диаметром: 50 мм</t>
  </si>
  <si>
    <t>20.31</t>
  </si>
  <si>
    <t>ТССЦ-23.3.03.02-0031</t>
  </si>
  <si>
    <t>Трубы стальные бесшовные, горячедеформированные со снятой фаской из стали марок 15, 20, 25, наружным диаметром: 57 мм, толщина стенки 4 мм</t>
  </si>
  <si>
    <t>20.32</t>
  </si>
  <si>
    <t>ТЕР22-03-014-01</t>
  </si>
  <si>
    <t>Приварка фланцев к стальным трубопроводам диаметром: 50 мм</t>
  </si>
  <si>
    <t>20.33</t>
  </si>
  <si>
    <t>ТССЦ-23.8.03.11-0677</t>
  </si>
  <si>
    <t>Фланцы стальные плоские приварные из стали ВСт3сп2, ВСт3сп3, давлением: 1,6 МПа (16 кгс/см2), диаметром 50 мм</t>
  </si>
  <si>
    <t>20.34</t>
  </si>
  <si>
    <t>ТЕР24-01-032-01</t>
  </si>
  <si>
    <t>Установка задвижек или клапанов стальных для горячей воды и пара диаметром: 50 мм</t>
  </si>
  <si>
    <t>20.35</t>
  </si>
  <si>
    <t>ТССЦ-18.1.09.11-0005</t>
  </si>
  <si>
    <t>Кран шаровый BROEN V565 чугунный, с фланцевым присоединением, давлением 1,6 МПа (16 кгс/см2), диаметром: 40 мм</t>
  </si>
  <si>
    <t>20.36</t>
  </si>
  <si>
    <t xml:space="preserve">ЛС-06-01-03 </t>
  </si>
  <si>
    <t>Наружные сети газоснабжения котельной</t>
  </si>
  <si>
    <t>Подземный газопровод</t>
  </si>
  <si>
    <t>ЛС-06-01-03</t>
  </si>
  <si>
    <t>ТЕР01-01-022-09</t>
  </si>
  <si>
    <t>Разработка грунта с погрузкой на автомобили-самосвалы в траншеях экскаватором «обратная лопата» с ковшом вместимостью 0,65 (0,5-1) м3 с погрузкой на автомобили-самосвалы, группа грунтов 3</t>
  </si>
  <si>
    <t>21.3</t>
  </si>
  <si>
    <t>21.4</t>
  </si>
  <si>
    <t>21.5</t>
  </si>
  <si>
    <t>Песок природный для строительных работ средний</t>
  </si>
  <si>
    <t>21.6</t>
  </si>
  <si>
    <t>ТЕР23-01-001-01</t>
  </si>
  <si>
    <t>Устройство основания под трубопроводы: песчаного</t>
  </si>
  <si>
    <t>21.7</t>
  </si>
  <si>
    <t>21.8</t>
  </si>
  <si>
    <t>ТЕР24-02-034-01</t>
  </si>
  <si>
    <t>Укладка газопроводов из одиночных полиэтиленовых труб в траншею, диаметр газопровода: до 110 мм</t>
  </si>
  <si>
    <t>21.9</t>
  </si>
  <si>
    <t>ТЕР24-02-001-02</t>
  </si>
  <si>
    <t>Сварка &lt;встык&gt; полиэтиленовых труб нагревательным элементом при ручном управлении процессом сварки, диаметр труб свыше 63 до 110 мм</t>
  </si>
  <si>
    <t>соединение</t>
  </si>
  <si>
    <t>21.10</t>
  </si>
  <si>
    <t>ТССЦ-24.3.03.13-0134</t>
  </si>
  <si>
    <t>Труба: ПЭ 80 SDR 11, наружный диаметр 63 мм (ГОСТ Р 50838- 95)</t>
  </si>
  <si>
    <t>21.11</t>
  </si>
  <si>
    <t>ТЕР24-02-010-02</t>
  </si>
  <si>
    <t>Установка неразъемного соединения "полиэтилен-сталь" на газопроводе, диаметр газопровода: свыше 32 до 63 мм</t>
  </si>
  <si>
    <t>21.12</t>
  </si>
  <si>
    <t>ТССЦ-23.8.04.08-0025</t>
  </si>
  <si>
    <t>Переход «полиэтилен-сталь 63x57»</t>
  </si>
  <si>
    <t>21.13</t>
  </si>
  <si>
    <t>ТЕР24-02-005-03</t>
  </si>
  <si>
    <t>Установка отвода с закладными нагревателями на газопроводе из полиэтиленовых труб в горизонтальной плоскости, диаметр отвода свыше 63 до 110 мм</t>
  </si>
  <si>
    <t>21.14</t>
  </si>
  <si>
    <t>ТССЦ-24.3.05.08-0655</t>
  </si>
  <si>
    <t>Отвод сварной полиэтиленовый 90° к напорным трубам (ТУ 2248-006-75245920): ПЭ 100 PN16, диаметр 90 мм</t>
  </si>
  <si>
    <t>21.15</t>
  </si>
  <si>
    <t>ТЕР22-02-003-04</t>
  </si>
  <si>
    <t>Нанесение весьма усиленной антикоррозионной битумно-резиновой или битумно-полимерной изоляции на стальные трубопроводы диаметром: 125 мм</t>
  </si>
  <si>
    <t>21.16</t>
  </si>
  <si>
    <t>ТССЦ-01.2.03.03-0061</t>
  </si>
  <si>
    <t>Мастика битумно-резиновая изоляционная</t>
  </si>
  <si>
    <t>21.17</t>
  </si>
  <si>
    <t>ТССЦ-01.2.03.02-0001</t>
  </si>
  <si>
    <t>Грунтовка битумная под полимерное или резиновое покрытие</t>
  </si>
  <si>
    <t>21.18</t>
  </si>
  <si>
    <t>ТЕРм08-02-141-01</t>
  </si>
  <si>
    <t>Кабель до 35 кВ в готовых траншеях без покрытий, масса 1 м: до 1 кг</t>
  </si>
  <si>
    <t>21.19</t>
  </si>
  <si>
    <t>ТССЦ-21.1.06.09-0131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</si>
  <si>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- 1 и сечением 2,5 мм2</t>
  </si>
  <si>
    <t>21.20</t>
  </si>
  <si>
    <t>21.21</t>
  </si>
  <si>
    <t>ТССЦ-01.7.06.08-0003</t>
  </si>
  <si>
    <t>Лента сигнальная</t>
  </si>
  <si>
    <t>Надземный газопровод</t>
  </si>
  <si>
    <t>21.22</t>
  </si>
  <si>
    <t>ТЕР24-02-041-02</t>
  </si>
  <si>
    <t>Надземная прокладка стальных газопроводов на металлических опорах, диаметр газопровода 65 мм</t>
  </si>
  <si>
    <t>21.23</t>
  </si>
  <si>
    <t>ТССЦ-23.5.02.02-0033</t>
  </si>
  <si>
    <t>Трубы стальные электросварные прямошовные со снятой фаской из стали марок БСт2кп-БСт4кп и БСт2пс-БСт4пс наружный диаметр: 57 мм, толщина стенки 3 мм</t>
  </si>
  <si>
    <t>21.24</t>
  </si>
  <si>
    <t>21.25</t>
  </si>
  <si>
    <t>ТЕР13-03-003-07</t>
  </si>
  <si>
    <t>Окраска огрунтованных бетонных и оштукатуренных поверхностей: эмалью ХВ-125</t>
  </si>
  <si>
    <t>21.26</t>
  </si>
  <si>
    <t>ТЕР24-02-081-01</t>
  </si>
  <si>
    <t>Устройство контрольной трубки на кожухе перехода газопровода</t>
  </si>
  <si>
    <t>установка</t>
  </si>
  <si>
    <t>21.27</t>
  </si>
  <si>
    <t>ТССЦ-05.1.01.13-0041</t>
  </si>
  <si>
    <t>Плиты железобетонные: опорные</t>
  </si>
  <si>
    <t>21.28</t>
  </si>
  <si>
    <t>ТССЦ-18.5.08.13-0003</t>
  </si>
  <si>
    <t>Трубка контрольная</t>
  </si>
  <si>
    <t>21.29</t>
  </si>
  <si>
    <t>ТССЦ-18.5.08.04-0001</t>
  </si>
  <si>
    <t>Ковер</t>
  </si>
  <si>
    <t>21.30</t>
  </si>
  <si>
    <t>ТЕР24-02-051-02</t>
  </si>
  <si>
    <t>Монтаж задвижки стальной фланцевой для надземной установки на стальных газопроводах диаметром 80 мм</t>
  </si>
  <si>
    <t>21.31</t>
  </si>
  <si>
    <t>ТССЦ-18.1.09.04-0104</t>
  </si>
  <si>
    <t>Краны газовые шаровые BROEN BALLOMAX, с фланцевым присоединением, стандартным проходом, с ручкой, серии КШГ 70.103, давлением 2,5 МПа (25 кгс/см2), диаметром 65 мм</t>
  </si>
  <si>
    <t>Монтаж ГРПШ</t>
  </si>
  <si>
    <t>Заземление</t>
  </si>
  <si>
    <t>21.32</t>
  </si>
  <si>
    <t>ТЕР24-02-090-02</t>
  </si>
  <si>
    <t>Врезка штуцером в действующие стальные газопроводы низкого давления под газом со снижением давления, диаметр врезаемого газопровода 80 мм</t>
  </si>
  <si>
    <t>21.33</t>
  </si>
  <si>
    <t>21.34</t>
  </si>
  <si>
    <t>21.35</t>
  </si>
  <si>
    <t>21.36</t>
  </si>
  <si>
    <t>Сталь угловая равнополочная, марка стали: ВСт3кп2, размером 50x50x5 мм</t>
  </si>
  <si>
    <t>21.37</t>
  </si>
  <si>
    <t>21.38</t>
  </si>
  <si>
    <t>21.39</t>
  </si>
  <si>
    <t>ТЕР06-01-005-01</t>
  </si>
  <si>
    <t>Устройство бетонных фундаментов общего назначения объемом: до 5 м3</t>
  </si>
  <si>
    <t>21.40</t>
  </si>
  <si>
    <t>ТССЦ-04.1.02.01-0006</t>
  </si>
  <si>
    <t>Бетон мелкозернистый, класс: В15 (М200)</t>
  </si>
  <si>
    <t>21.41</t>
  </si>
  <si>
    <t>ТЕР33-02-013-14</t>
  </si>
  <si>
    <t>Установка стальных: сварных молниеотводов и тросостоек массой до 0,2 т</t>
  </si>
  <si>
    <t>21.42</t>
  </si>
  <si>
    <t>ТССЦ-23.5.02.02-0034</t>
  </si>
  <si>
    <t>Трубы стальные электросварные прямошовные со снятой фаской из стали марок БСт2кп-БСт4кп и БСт2пс-БСт4пс наружный диаметр: 57 мм, толщина стенки 3,5 мм</t>
  </si>
  <si>
    <t>21.43</t>
  </si>
  <si>
    <t>ТССЦ-23.5.02.02-0027</t>
  </si>
  <si>
    <t>Трубы стальные электросварные прямошовные со снятой фаской из стали марок БСт2кп-БСт4кп и БСт2пс-БСт4пс наружный диаметр: 32 мм, толщина стенки 3 мм</t>
  </si>
  <si>
    <t>21.44</t>
  </si>
  <si>
    <t>21.45</t>
  </si>
  <si>
    <t>21.46</t>
  </si>
  <si>
    <t>21.47</t>
  </si>
  <si>
    <t>21.48</t>
  </si>
  <si>
    <t>21.49</t>
  </si>
  <si>
    <t>21.50</t>
  </si>
  <si>
    <t>ТЕРм38-01-005-04</t>
  </si>
  <si>
    <t>Эстакады под трубопровод, галереи, сборка с помощью: лебедок ручных (с установкой и снятием их в процессе работы) или вручную (мелких деталей)</t>
  </si>
  <si>
    <t>21.51</t>
  </si>
  <si>
    <t>ТССЦ-08.3.11.01-0052</t>
  </si>
  <si>
    <t>Швеллеры: № 12 сталь марки Ст3пс</t>
  </si>
  <si>
    <t>21.52</t>
  </si>
  <si>
    <t>ТЕР19-01-004-01</t>
  </si>
  <si>
    <t>Устройство установки для редуцирования давления газа</t>
  </si>
  <si>
    <t>21.53</t>
  </si>
  <si>
    <t>ГРПШ-FES-2-60</t>
  </si>
  <si>
    <t>21.54</t>
  </si>
  <si>
    <t>Узел учета газа ЭС-ШУУГР-G25</t>
  </si>
  <si>
    <t>ЛС-06-01-04</t>
  </si>
  <si>
    <t>Наружные сети водопровода и канализации</t>
  </si>
  <si>
    <t>Водопровод В1</t>
  </si>
  <si>
    <t>22.3</t>
  </si>
  <si>
    <t>22.4</t>
  </si>
  <si>
    <t>22.5</t>
  </si>
  <si>
    <t>22.6</t>
  </si>
  <si>
    <t>22.7</t>
  </si>
  <si>
    <t>22.8</t>
  </si>
  <si>
    <t>ТЕР22-01-021-03</t>
  </si>
  <si>
    <t>Укладка трубопроводов из полиэтиленовых труб диаметром: 110 мм</t>
  </si>
  <si>
    <t>22.9</t>
  </si>
  <si>
    <t>ТССЦ-24.3.03.13-0280</t>
  </si>
  <si>
    <t>Труба: ПЭ 100 SDR 17, наружный диаметр 75 мм (ГОСТ 18599- 2001)</t>
  </si>
  <si>
    <t>22.10</t>
  </si>
  <si>
    <t>ТЕР22-01-021-02</t>
  </si>
  <si>
    <t>Укладка трубопроводов из полиэтиленовых труб диаметром: 63 мм</t>
  </si>
  <si>
    <t>22.11</t>
  </si>
  <si>
    <t>ТССЦ-24.3.03.13-0279</t>
  </si>
  <si>
    <t>Труба: ПЭ 100 SDR 17, наружный диаметр 63 мм (ГОСТ 18599- 2001)</t>
  </si>
  <si>
    <t>22.12</t>
  </si>
  <si>
    <t>22.13</t>
  </si>
  <si>
    <t>ТЕР22-01-011-01</t>
  </si>
  <si>
    <t>Укладка стальных водопроводных труб с гидравлическим испытанием диаметром: 50 мм</t>
  </si>
  <si>
    <t>22.14</t>
  </si>
  <si>
    <t>22.15</t>
  </si>
  <si>
    <t>ТЕР22-02-003-03</t>
  </si>
  <si>
    <t>Нанесение весьма усиленной антикоррозионной битумно-резиновой или битумно-полимерной изоляции на стальные трубопроводы диаметром: 100 мм</t>
  </si>
  <si>
    <t>22.16</t>
  </si>
  <si>
    <t>ТССЦ-14.5.04.08-0002</t>
  </si>
  <si>
    <t>Мастика герметизирующая</t>
  </si>
  <si>
    <t>22.17</t>
  </si>
  <si>
    <t>ТССЦ-12.2.01.04-0001</t>
  </si>
  <si>
    <t>Изоляция ленточно-полиэтиленовая весьма усиленного типа для труб диаметром: 57 мм</t>
  </si>
  <si>
    <t>22.18</t>
  </si>
  <si>
    <t>ТЕР22-01-011-06</t>
  </si>
  <si>
    <t>Укладка стальных водопроводных труб с гидравлическим испытанием диаметром: 200 мм</t>
  </si>
  <si>
    <t>22.19</t>
  </si>
  <si>
    <t>ТССЦ-23.5.02.02-0091</t>
  </si>
  <si>
    <t>Трубы стальные электросварные прямошовные со снятой фаской из стали марок БСт2кп-БСт4кп и БСт2пс-БСт4пс наружный диаметр: 273 мм, толщина стенки 4 мм</t>
  </si>
  <si>
    <t>22.20</t>
  </si>
  <si>
    <t>22.21</t>
  </si>
  <si>
    <t>22.22</t>
  </si>
  <si>
    <t>ТССЦ-12.2.01.04-0008</t>
  </si>
  <si>
    <t>Изоляция ленточно-полиэтиленовая весьма усиленного типа для труб диаметром: 273 мм</t>
  </si>
  <si>
    <t>22.23</t>
  </si>
  <si>
    <t>22.24</t>
  </si>
  <si>
    <t xml:space="preserve"> Счетчики (водомеры) турбинные диаметром: 50 мм</t>
  </si>
  <si>
    <t>22.25</t>
  </si>
  <si>
    <t>22.26</t>
  </si>
  <si>
    <t>22.27</t>
  </si>
  <si>
    <t>22.28</t>
  </si>
  <si>
    <t xml:space="preserve"> Манометр для неагрессивных сред (класс точности 1.5) с резьбовым присоединением марка: МП-3У-16 с трехходовым краном 11П18пкРу16</t>
  </si>
  <si>
    <t>22.29</t>
  </si>
  <si>
    <t>ТЕР22-03-007-01</t>
  </si>
  <si>
    <t>Установка задвижек или клапанов обратных стальных диаметром: 50 мм</t>
  </si>
  <si>
    <t>22.30</t>
  </si>
  <si>
    <t>ТССЦ-18.1.06.04-0031</t>
  </si>
  <si>
    <t>Клапаны проходные фланцевые 15ч14п для воды и пара, давлением 1,6 МПа (16 кгс/см2), диаметром 100 мм</t>
  </si>
  <si>
    <t>22.31</t>
  </si>
  <si>
    <t>ТССЦ-24.3.05.15-0265</t>
  </si>
  <si>
    <t>Тройник сварной полиэтиленовый 90° к напорным трубам (ТУ 2248-006-75245920): ПЭ 100 PN6,3, диаметр 160 мм</t>
  </si>
  <si>
    <t>22.32</t>
  </si>
  <si>
    <t>ТЕР22-03-014-04</t>
  </si>
  <si>
    <t>Приварка фланцев к стальным трубопроводам диаметром: 125 мм</t>
  </si>
  <si>
    <t>22.33</t>
  </si>
  <si>
    <t>ТЕР22-03-014-05</t>
  </si>
  <si>
    <t>Приварка фланцев к стальным трубопроводам диаметром: 150 мм</t>
  </si>
  <si>
    <t>22.34</t>
  </si>
  <si>
    <t>ТССЦ-23.8.03.12-0034</t>
  </si>
  <si>
    <t>Фланцы стальные давлением 1 МПа (10 кгс/см2) в комплекте с болтами, гайками и прокладками для комплекта с задвижками диаметром: 150 мм</t>
  </si>
  <si>
    <t>22.35</t>
  </si>
  <si>
    <t>ТССЦ-24.3.05.01-0043</t>
  </si>
  <si>
    <t>Втулка полиэтиленовая с удлиненным хвостовиком под фланец SDR 11, диаметр: 160 мм (ТУ2248-001-18425183-01)</t>
  </si>
  <si>
    <t>22.36</t>
  </si>
  <si>
    <t>ТЕР22-03-006-02</t>
  </si>
  <si>
    <t>Установка задвижек или клапанов обратных чугунных диаметром: 80 мм</t>
  </si>
  <si>
    <t>22.37</t>
  </si>
  <si>
    <t>ТССЦ-18.1.03.02-0022</t>
  </si>
  <si>
    <t>Затворы дисковые поворотные (корпус-чугун, затвор-хромированный чугун) давлением 1,6 МПа (16 кгс/см2), диаметром: 65 мм</t>
  </si>
  <si>
    <t>22.38</t>
  </si>
  <si>
    <t>22.39</t>
  </si>
  <si>
    <t>ТЕР01-01-033-02</t>
  </si>
  <si>
    <t>Засыпка траншей и котлованов с перемещением грунта до 5 м бульдозерами мощностью: 59 кВт (80 л.с.), группа грунтов 2</t>
  </si>
  <si>
    <t>Диаметр 1 м (2 шт)</t>
  </si>
  <si>
    <t>22.40</t>
  </si>
  <si>
    <t>22.41</t>
  </si>
  <si>
    <t>22.42</t>
  </si>
  <si>
    <t>22.43</t>
  </si>
  <si>
    <t>22.44</t>
  </si>
  <si>
    <t>ТССЦ-02.2.05.04-0046</t>
  </si>
  <si>
    <t>Щебень из гравия для строительных работ марка 600, фракция 10-20 мм</t>
  </si>
  <si>
    <t>22.45</t>
  </si>
  <si>
    <t>22.46</t>
  </si>
  <si>
    <t>24.3</t>
  </si>
  <si>
    <t>ТССЦ-05.1.01.13-0043</t>
  </si>
  <si>
    <t>Плиты железобетонные: покрытий, перекрытий и днищ</t>
  </si>
  <si>
    <t>22.47</t>
  </si>
  <si>
    <t>24.4</t>
  </si>
  <si>
    <t>ТССЦ-05.1.01.11-0044</t>
  </si>
  <si>
    <t>Плита днища: ПН10 /бетон В15 (М200), объем 0,18 м3, расход арматуры 15,14 кг / (серия 3.900.1-14)</t>
  </si>
  <si>
    <t>22.48</t>
  </si>
  <si>
    <t>24.5</t>
  </si>
  <si>
    <t>ТССЦ-05.1.01.09-0056</t>
  </si>
  <si>
    <t>Кольцо стеновое смотровых колодцев: КС10.9 /бетон В15 (М200), объем 0,24 м3, расход арматуры 5,66 кг/ (серия 3.900.1-14)</t>
  </si>
  <si>
    <t>22.49</t>
  </si>
  <si>
    <t>24.6</t>
  </si>
  <si>
    <t>ТССЦ-05.1.06.09-0087</t>
  </si>
  <si>
    <t>Плита перекрытия: ПП10-1 /бетон В15 (М200), объем 0,10 м3, расход арматуры 8,38 кг/ (серия 3.900.1-14)</t>
  </si>
  <si>
    <t>22.50</t>
  </si>
  <si>
    <t>24.7</t>
  </si>
  <si>
    <t>22.51</t>
  </si>
  <si>
    <t>24.8</t>
  </si>
  <si>
    <t>ТССЦ-07.2.07.12-0017</t>
  </si>
  <si>
    <t>Отдельные конструктивные элементы зданий и сооружений с преобладанием гнутых профилей, средняя масса сборочной единицы до 0,1 т</t>
  </si>
  <si>
    <t>Диаметр 2 м (2 шт)</t>
  </si>
  <si>
    <t>22.52</t>
  </si>
  <si>
    <t>22.53</t>
  </si>
  <si>
    <t>22.54</t>
  </si>
  <si>
    <t>22.55</t>
  </si>
  <si>
    <t>22.56</t>
  </si>
  <si>
    <t>22.57</t>
  </si>
  <si>
    <t>22.58</t>
  </si>
  <si>
    <t>22.59</t>
  </si>
  <si>
    <t>ТССЦ-05.1.01.11-0046</t>
  </si>
  <si>
    <t>Плита днища: ПН20 /бетон В15 (М200), объем 0,59 м3, расход арматуры 79,44 кг / (серия 3.900.1-14)</t>
  </si>
  <si>
    <t>22.60</t>
  </si>
  <si>
    <t>ТССЦ-05.1.01.09-0073</t>
  </si>
  <si>
    <t>Кольцо стеновое смотровых колодцев: КС20.9 /бетон В15 (М200), объем 0,59 м3, расход арматуры 19,88 кг/ (серия 3.900.1-14)</t>
  </si>
  <si>
    <t>22.61</t>
  </si>
  <si>
    <t>ТССЦ-05.1.06.09-0002</t>
  </si>
  <si>
    <t>Плита перекрытия: 1ПП15-1 /бетон В15 (М200), объем 0,27 м3, расход арматуры 30 кг/ (серия 3.900.1-14)</t>
  </si>
  <si>
    <t>22.62</t>
  </si>
  <si>
    <t>28.7</t>
  </si>
  <si>
    <t>22.63</t>
  </si>
  <si>
    <t>28.8</t>
  </si>
  <si>
    <t>ТССЦ-08.1.02.06-0043</t>
  </si>
  <si>
    <t>Люки чугунные: тяжелые</t>
  </si>
  <si>
    <t>22.64</t>
  </si>
  <si>
    <t>28.9</t>
  </si>
  <si>
    <t>Подземная емкость</t>
  </si>
  <si>
    <t>22.65</t>
  </si>
  <si>
    <t>ТЕР01-01-004-03</t>
  </si>
  <si>
    <t>Разработка грунта в отвал экскаваторами «драглайн» или «обратная лопата» с ковшом вместимостью: 0,4 (0,3-0,45) м3, группа грунтов 3</t>
  </si>
  <si>
    <t>22.66</t>
  </si>
  <si>
    <t>22.67</t>
  </si>
  <si>
    <t>ТССЦ-02.2.05.04-0082</t>
  </si>
  <si>
    <t>Щебень из природного камня для строительных работ марка: 400, фракция 20-40 мм</t>
  </si>
  <si>
    <t>22.68</t>
  </si>
  <si>
    <t>22.69</t>
  </si>
  <si>
    <t>ТССЦ-04.1.02.01-0003</t>
  </si>
  <si>
    <t>Бетон мелкозернистый, класс: В7,5 (М100)</t>
  </si>
  <si>
    <t>22.70</t>
  </si>
  <si>
    <t>ТЕР06-01-001-16</t>
  </si>
  <si>
    <t>Устройство фундаментных плит железобетонных: плоских</t>
  </si>
  <si>
    <t>22.71</t>
  </si>
  <si>
    <t>22.72</t>
  </si>
  <si>
    <t>22.73</t>
  </si>
  <si>
    <t>22.74</t>
  </si>
  <si>
    <t>ТЕР06-01-062-03</t>
  </si>
  <si>
    <t>Устройство стен и плоских днищ при толщине: до 150 мм прямоугольных сооружений</t>
  </si>
  <si>
    <t>22.75</t>
  </si>
  <si>
    <t>22.76</t>
  </si>
  <si>
    <t>22.77</t>
  </si>
  <si>
    <t>33.3</t>
  </si>
  <si>
    <t>22.78</t>
  </si>
  <si>
    <t>33.4</t>
  </si>
  <si>
    <t>ТССЦ-08.4.03.03-0002</t>
  </si>
  <si>
    <t>Горячекатанная арматурная сталь класса А500 С, диаметром: 8 мм</t>
  </si>
  <si>
    <t>22.79</t>
  </si>
  <si>
    <t>33.5</t>
  </si>
  <si>
    <t>22.80</t>
  </si>
  <si>
    <t>33.6</t>
  </si>
  <si>
    <t>22.81</t>
  </si>
  <si>
    <t>33.7</t>
  </si>
  <si>
    <t>22.82</t>
  </si>
  <si>
    <t>33.8</t>
  </si>
  <si>
    <t>22.83</t>
  </si>
  <si>
    <t>33.9</t>
  </si>
  <si>
    <t>22.84</t>
  </si>
  <si>
    <t>33.10</t>
  </si>
  <si>
    <t>22.85</t>
  </si>
  <si>
    <t>33.11</t>
  </si>
  <si>
    <t>ТССЦ-08.4.03.03-0009</t>
  </si>
  <si>
    <t>Горячекатанная арматурная сталь класса А500 С, диаметром: 25 мм</t>
  </si>
  <si>
    <t>22.86</t>
  </si>
  <si>
    <t>ТЕР07-06-002-01</t>
  </si>
  <si>
    <t>Устройство камер со стенками: из бетонных блоков</t>
  </si>
  <si>
    <t>22.87</t>
  </si>
  <si>
    <t>22.88</t>
  </si>
  <si>
    <t>22.89</t>
  </si>
  <si>
    <t>34.3</t>
  </si>
  <si>
    <t>ТССЦ-08.1.02.06-0011</t>
  </si>
  <si>
    <t>Люк чугунный легкий (ГОСТ 3634-99) марка Л(А30)-В-1-60</t>
  </si>
  <si>
    <t>22.90</t>
  </si>
  <si>
    <t>34.4</t>
  </si>
  <si>
    <t>ТССЦ-05.1.01.09-0031</t>
  </si>
  <si>
    <t>Кольца железобетонные горловин смотровых колодцев</t>
  </si>
  <si>
    <t>22.91</t>
  </si>
  <si>
    <t>ТЕР07-06-002-06</t>
  </si>
  <si>
    <t>Устройство плит перекрытий каналов площадью: до 1 м2</t>
  </si>
  <si>
    <t>22.92</t>
  </si>
  <si>
    <t>ТССЦ-05.1.06.09-0088</t>
  </si>
  <si>
    <t>Плита перекрытия: ПП10-2 /бетон В15 (М200), объем 0,10 м3, расход арматуры 16,65 кг/ (серия 3.900.1-14)</t>
  </si>
  <si>
    <t>22.93</t>
  </si>
  <si>
    <t>22.94</t>
  </si>
  <si>
    <t>ТЕР08-01-003-01</t>
  </si>
  <si>
    <t>Гидроизоляция стен, фундаментов: горизонтальная цементная с жидким стеклом</t>
  </si>
  <si>
    <t>22.95</t>
  </si>
  <si>
    <t>ТССЦ-01.8.01.07-0001</t>
  </si>
  <si>
    <t>Стекло жидкое калийное</t>
  </si>
  <si>
    <t>22.96</t>
  </si>
  <si>
    <t>22.97</t>
  </si>
  <si>
    <t>22.98</t>
  </si>
  <si>
    <t>22.99</t>
  </si>
  <si>
    <t>22.100</t>
  </si>
  <si>
    <t>Водопровод В2</t>
  </si>
  <si>
    <t>22.101</t>
  </si>
  <si>
    <t>22.102</t>
  </si>
  <si>
    <t>22.103</t>
  </si>
  <si>
    <t>22.104</t>
  </si>
  <si>
    <t>22.105</t>
  </si>
  <si>
    <t>44.1</t>
  </si>
  <si>
    <t>ТССЦ-24.3.03.13-0282</t>
  </si>
  <si>
    <t>Труба: ПЭ 100 SDR 17, наружный диаметр 110 мм (ГОСТ 18599- 2001)</t>
  </si>
  <si>
    <t>22.106</t>
  </si>
  <si>
    <t>ТЕР22-01-021-05</t>
  </si>
  <si>
    <t>Укладка трубопроводов из полиэтиленовых труб диаметром: 160 мм</t>
  </si>
  <si>
    <t>22.107</t>
  </si>
  <si>
    <t>ТССЦ-24.3.03.13-0284</t>
  </si>
  <si>
    <t>Труба: ПЭ 100 SDR 17, наружный диаметр 160 мм (ГОСТ 18599- 2001)</t>
  </si>
  <si>
    <t>22.108</t>
  </si>
  <si>
    <t>ТЕР22-01-021-06</t>
  </si>
  <si>
    <t>Укладка трубопроводов из полиэтиленовых труб диаметром: 215 мм</t>
  </si>
  <si>
    <t>22.109</t>
  </si>
  <si>
    <t>ТССЦ-24.3.03.13-0285</t>
  </si>
  <si>
    <t>Труба: ПЭ 100 SDR 17, наружный диаметр 225 мм (ГОСТ 18599- 2001)</t>
  </si>
  <si>
    <t>22.110</t>
  </si>
  <si>
    <t>ТЕР22-01-011-10</t>
  </si>
  <si>
    <t>Укладка стальных водопроводных труб с гидравлическим испытанием диаметром: 400 мм</t>
  </si>
  <si>
    <t>22.111</t>
  </si>
  <si>
    <t>22.112</t>
  </si>
  <si>
    <t>22.113</t>
  </si>
  <si>
    <t>22.114</t>
  </si>
  <si>
    <t>22.115</t>
  </si>
  <si>
    <t>ТЕР22-03-011-03</t>
  </si>
  <si>
    <t>Установка: гидрантов пожарных</t>
  </si>
  <si>
    <t>Колодец диам. 1,5м</t>
  </si>
  <si>
    <t>22.116</t>
  </si>
  <si>
    <t>22.117</t>
  </si>
  <si>
    <t>22.118</t>
  </si>
  <si>
    <t>22.119</t>
  </si>
  <si>
    <t>50.3</t>
  </si>
  <si>
    <t>22.120</t>
  </si>
  <si>
    <t>50.4</t>
  </si>
  <si>
    <t>ТССЦ-05.1.01.11-0045</t>
  </si>
  <si>
    <t>Плита днища: ПН15 /бетон В15 (М200), объем 0,38 м3, расход арматуры 33,13 кг / (серия 3.900.1-14)</t>
  </si>
  <si>
    <t>22.121</t>
  </si>
  <si>
    <t>50.5</t>
  </si>
  <si>
    <t>ТССЦ-05.1.01.09-0062</t>
  </si>
  <si>
    <t>Кольцо стеновое смотровых колодцев: КС15-10 /бетон В20 (М250), объем 0,5 м3, расход арматуры 9,05 кг/ (серия 3.900.1-14.1)</t>
  </si>
  <si>
    <t>22.122</t>
  </si>
  <si>
    <t>50.6</t>
  </si>
  <si>
    <t>ТССЦ-05.1.06.09-0089</t>
  </si>
  <si>
    <t>Плита перекрытия: ПП13-1 /бетон В15 (М200), объем 0,18 м3, расход арматуры 22,14 кг/ (серия 3.900.1-14)</t>
  </si>
  <si>
    <t>22.123</t>
  </si>
  <si>
    <t>50.7</t>
  </si>
  <si>
    <t>22.124</t>
  </si>
  <si>
    <t>50.8</t>
  </si>
  <si>
    <t>Канализация</t>
  </si>
  <si>
    <t>К1</t>
  </si>
  <si>
    <t>22.125</t>
  </si>
  <si>
    <t>22.126</t>
  </si>
  <si>
    <t>ТЕР01-02-055-03</t>
  </si>
  <si>
    <t>Разработка грунта вручную с креплениями в траншеях шириной до 2 м, глубиной: до 2 м, группа грунтов 3</t>
  </si>
  <si>
    <t>22.127</t>
  </si>
  <si>
    <t>22.128</t>
  </si>
  <si>
    <t>22.129</t>
  </si>
  <si>
    <t>ТЕР23-01-030-01</t>
  </si>
  <si>
    <t>Укладка безнапорных трубопроводов из полиэтиленовых труб диаметром: 200 мм</t>
  </si>
  <si>
    <t>22.130</t>
  </si>
  <si>
    <t>54.1</t>
  </si>
  <si>
    <t>ТССЦ-24.3.03.04-0015</t>
  </si>
  <si>
    <t>Трубы безнапорные муфтовые из полиэтилена "КОРСИС": SN 8 диаметром 160 мм</t>
  </si>
  <si>
    <t>Колодцы диам. 1,5м</t>
  </si>
  <si>
    <t>22.131</t>
  </si>
  <si>
    <t>ТЕР23-03-001-05</t>
  </si>
  <si>
    <t>Устройство круглых сборных железобетонных канализационных колодцев диаметром: 1,5 м в сухих грунтах</t>
  </si>
  <si>
    <t>22.132</t>
  </si>
  <si>
    <t>22.133</t>
  </si>
  <si>
    <t>22.134</t>
  </si>
  <si>
    <t>55.3</t>
  </si>
  <si>
    <t>22.135</t>
  </si>
  <si>
    <t>55.4</t>
  </si>
  <si>
    <t>22.136</t>
  </si>
  <si>
    <t>55.5</t>
  </si>
  <si>
    <t>22.137</t>
  </si>
  <si>
    <t>55.6</t>
  </si>
  <si>
    <t>22.138</t>
  </si>
  <si>
    <t>55.7</t>
  </si>
  <si>
    <t>ЛС-06-01-05</t>
  </si>
  <si>
    <t>Наружное электроосвещение</t>
  </si>
  <si>
    <t>23.3</t>
  </si>
  <si>
    <t>23.4</t>
  </si>
  <si>
    <t>23.5</t>
  </si>
  <si>
    <t>23.6</t>
  </si>
  <si>
    <t>Электромонтажные работы</t>
  </si>
  <si>
    <t>23.7</t>
  </si>
  <si>
    <t>23.8</t>
  </si>
  <si>
    <t>Щит управления освещением ЩУНО</t>
  </si>
  <si>
    <t>Кабели в траншее</t>
  </si>
  <si>
    <t>23.9</t>
  </si>
  <si>
    <t>23.10</t>
  </si>
  <si>
    <t>23.11</t>
  </si>
  <si>
    <t>ТССЦ-21.1.06.10-0661</t>
  </si>
  <si>
    <t>Кабель силовой с медными жилами с поливинилхлоридной изоляцией с броней из стальной ленты в шланге из поливинилхлорида: ВБбШв, напряжением 1,0 кВ, число жил - 5 и сечением 4,0 мм2</t>
  </si>
  <si>
    <t>23.12</t>
  </si>
  <si>
    <t>23.13</t>
  </si>
  <si>
    <t>Кабели к светильникам</t>
  </si>
  <si>
    <t>23.14</t>
  </si>
  <si>
    <t>23.15</t>
  </si>
  <si>
    <t>ТССЦ-24.3.01.02-0042</t>
  </si>
  <si>
    <t>Трубы гибкие гофрированные тяжелые из самозатухающего ПВХ (IP55) серии FH, с зондом, диаметром: 20 мм</t>
  </si>
  <si>
    <t>23.16</t>
  </si>
  <si>
    <t>ТЕРм08-02-412-01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</si>
  <si>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</si>
  <si>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23.17</t>
  </si>
  <si>
    <t>ТССЦ-21.1.06.09-0100</t>
  </si>
  <si>
    <t>Кабель силовой с медными жилами с поливинилхлоридной изоляцией и оболочкой, не распространяющий горение марки: ВВГнг, напряжением 0,66 кВ, с числом жил - 3 и сечением 2,5 мм2</t>
  </si>
  <si>
    <t>Установка опор,светильников</t>
  </si>
  <si>
    <t>23.18</t>
  </si>
  <si>
    <t>ТЕР33-01-016-01</t>
  </si>
  <si>
    <t>Установка стальных опор промежуточных: свободностоящих, одностоечных массой до 2 т</t>
  </si>
  <si>
    <t>23.19</t>
  </si>
  <si>
    <t>Опора осветительная граненная коническая</t>
  </si>
  <si>
    <t>23.20</t>
  </si>
  <si>
    <t>ТЕР06-01-015-09</t>
  </si>
  <si>
    <t>Установка закладных деталей весом: более 20 кг</t>
  </si>
  <si>
    <t>23.21</t>
  </si>
  <si>
    <t>Фундамент опоры</t>
  </si>
  <si>
    <t>23.22</t>
  </si>
  <si>
    <t>Бетон тяжелый, класс В15 (М200)</t>
  </si>
  <si>
    <t>23.23</t>
  </si>
  <si>
    <t>ТЕРм08-02-370-02</t>
  </si>
  <si>
    <t>Щиток до трех групп, устанавливаемый в: нише цоколя</t>
  </si>
  <si>
    <t>23.24</t>
  </si>
  <si>
    <t>Щитки осветительные NTB1</t>
  </si>
  <si>
    <t>23.25</t>
  </si>
  <si>
    <t>ТЕР33-04-014-01</t>
  </si>
  <si>
    <t>Установка светильников: с лампами накаливания</t>
  </si>
  <si>
    <t>23.26</t>
  </si>
  <si>
    <t>Светильник светодиодный ДТУ2v581 Visota-1LED 60W</t>
  </si>
  <si>
    <t>23.27</t>
  </si>
  <si>
    <t>Светильник светодиодный ДТУ2v581 Visota-1LED 120W.</t>
  </si>
  <si>
    <t>ЛС-07-01-01</t>
  </si>
  <si>
    <t>Снятие растительного слоя</t>
  </si>
  <si>
    <t>07-01-01</t>
  </si>
  <si>
    <t>ТЕР01-01-030-05</t>
  </si>
  <si>
    <t>Разработка грунта с перемещением до 10 м бульдозерами мощностью: 79 кВт (108 л.с.), группа грунтов 1</t>
  </si>
  <si>
    <t>ТЕР01-01-030-13</t>
  </si>
  <si>
    <t>При перемещении грунта на каждые последующие 10 м добавлять: к расценке 01-01-030-05</t>
  </si>
  <si>
    <t>ТССЦпг-03-21-01-001</t>
  </si>
  <si>
    <t>Перевозка грузов автомобилями-самосвалами грузоподъемностью 10 т работающих вне карьера на расстояние: I класс груза до 1 км</t>
  </si>
  <si>
    <t>Тротуары, площадки, дорожки</t>
  </si>
  <si>
    <t>ТЕР01-01-030-06</t>
  </si>
  <si>
    <t>Разработка грунта с перемещением до 10 м бульдозерами мощностью: 79 кВт (108 л.с.), группа грунтов 2</t>
  </si>
  <si>
    <t>ТЕР01-02-001-02</t>
  </si>
  <si>
    <t>Уплотнение грунта прицепными катками на пневмоколесном ходу 25 т на первый проход по одному следу при толщине слоя: 30 см</t>
  </si>
  <si>
    <t>24.9</t>
  </si>
  <si>
    <t>ТЕР01-02-001-08</t>
  </si>
  <si>
    <t>На каждый последующий проход по одному следу добавлять: к расценке 01-02-001-02</t>
  </si>
  <si>
    <t>24.10</t>
  </si>
  <si>
    <t>ТЕР27-04-001-04</t>
  </si>
  <si>
    <t>Устройство подстилающих и выравнивающих слоев оснований: из щебня</t>
  </si>
  <si>
    <t>24.11</t>
  </si>
  <si>
    <t>ТССЦ-02.2.05.04-0081</t>
  </si>
  <si>
    <t>Щебень из природного камня для строительных работ марка: 400, фракция 10-20 мм</t>
  </si>
  <si>
    <t>24.12</t>
  </si>
  <si>
    <t>ТЕР27-06-035-01</t>
  </si>
  <si>
    <t>Подгрунтовочные работы путем розлива битумной эмульсии с применением автогудронатора</t>
  </si>
  <si>
    <t>24.13</t>
  </si>
  <si>
    <t>ТСЭМ-91.08.02-001</t>
  </si>
  <si>
    <t>Автогудронаторы 3500 л (доставка битума)</t>
  </si>
  <si>
    <t>маш.-ч</t>
  </si>
  <si>
    <t>24.14</t>
  </si>
  <si>
    <t>ТЕР27-06-029-01</t>
  </si>
  <si>
    <t>Устройство покрытия толщиной 4 см из горячих асфальтобетонных смесей импортными асфальтоукладчиками второго типоразмера</t>
  </si>
  <si>
    <t>24.15</t>
  </si>
  <si>
    <t>ТССЦ-04.2.01.02-0012</t>
  </si>
  <si>
    <t>Смеси асфальтобетонные дорожные, аэродромные и асфальтобетон (горячие для пористого асфальтобетона щебеночные и гравийные), марка: II</t>
  </si>
  <si>
    <t>24.16</t>
  </si>
  <si>
    <t>ТЕР11-01-023-05</t>
  </si>
  <si>
    <t>Устройство покрытий бесшовных толщиной 5 мм: эпоксидно-каучуковых (толщ.40мм)</t>
  </si>
  <si>
    <t>24.17</t>
  </si>
  <si>
    <t>ТССЦ-14.2.06.04-0013</t>
  </si>
  <si>
    <t>Каучук бутадиен-нитрильный: СКН-26-1, СКН-26-1А</t>
  </si>
  <si>
    <t>24.18</t>
  </si>
  <si>
    <t>ТССЦ-14.5.07.04-0201</t>
  </si>
  <si>
    <t>Краситель кислотный желтый</t>
  </si>
  <si>
    <t>24.19</t>
  </si>
  <si>
    <t>ТССЦ-14.2.04.03-0015</t>
  </si>
  <si>
    <t>Смола эпоксидная марки: ЭД-20</t>
  </si>
  <si>
    <t>24.20</t>
  </si>
  <si>
    <t>ТССЦ-01.7.08.05-0006</t>
  </si>
  <si>
    <t>Добавка пластифицирующая Полипласт СП-1ВП (Дефомикс)</t>
  </si>
  <si>
    <t>24.21</t>
  </si>
  <si>
    <t>ТССЦ-01.7.19.01-0021</t>
  </si>
  <si>
    <t>Крошка резиновая</t>
  </si>
  <si>
    <t>24.22</t>
  </si>
  <si>
    <t>ТССЦ-14.5.07.04-0503</t>
  </si>
  <si>
    <t>Пигмент тертый</t>
  </si>
  <si>
    <t>24.23</t>
  </si>
  <si>
    <t>Устройство покрытий бесшовных толщиной 5 мм: эпоксидно-каучуковых (толщ.10мм цветной)</t>
  </si>
  <si>
    <t>24.24</t>
  </si>
  <si>
    <t>24.25</t>
  </si>
  <si>
    <t>24.26</t>
  </si>
  <si>
    <t>24.27</t>
  </si>
  <si>
    <t>24.28</t>
  </si>
  <si>
    <t>24.29</t>
  </si>
  <si>
    <t>24.30</t>
  </si>
  <si>
    <t>24.31</t>
  </si>
  <si>
    <t>24.32</t>
  </si>
  <si>
    <t>ТЕР27-04-016-04</t>
  </si>
  <si>
    <t>Устройство прослойки из нетканого синтетического материала (НСМ) в земляном полотне: сплошной</t>
  </si>
  <si>
    <t>24.33</t>
  </si>
  <si>
    <t>ТССЦ-01.7.12.05-0037</t>
  </si>
  <si>
    <t>Нетканый геотекстиль: Typar SF 94</t>
  </si>
  <si>
    <t>24.34</t>
  </si>
  <si>
    <t>ТЕР27-04-001-01</t>
  </si>
  <si>
    <t>Устройство подстилающих и выравнивающих слоев оснований: из песка</t>
  </si>
  <si>
    <t>24.35</t>
  </si>
  <si>
    <t>24.36</t>
  </si>
  <si>
    <t>ТЕР10-01-082-02</t>
  </si>
  <si>
    <t>Укладка по фермам прогонов: из брусьев</t>
  </si>
  <si>
    <t>24.37</t>
  </si>
  <si>
    <t>24.38</t>
  </si>
  <si>
    <t>24.39</t>
  </si>
  <si>
    <t>24.40</t>
  </si>
  <si>
    <t>24.41</t>
  </si>
  <si>
    <t>ТЕР11-01-011-03</t>
  </si>
  <si>
    <t>Устройство стяжек: бетонных толщиной 20 мм</t>
  </si>
  <si>
    <t>24.42</t>
  </si>
  <si>
    <t>ТЕР11-01-011-04</t>
  </si>
  <si>
    <t>Устройство стяжек: на каждые 5 мм изменения толщины стяжки добавлять или исключать к расценке 11-01-011-03</t>
  </si>
  <si>
    <t>24.43</t>
  </si>
  <si>
    <t>ТССЦ-04.1.02.03-0007</t>
  </si>
  <si>
    <t>Бетон тяжелый для дорожных и аэродромных покрытий и оснований, класс: В20 (М250)</t>
  </si>
  <si>
    <t>24.44</t>
  </si>
  <si>
    <t>24.45</t>
  </si>
  <si>
    <t>24.46</t>
  </si>
  <si>
    <t>ТЕР11-01-012-02</t>
  </si>
  <si>
    <t>Укладка лаг: по кирпичным подкладкам</t>
  </si>
  <si>
    <t>24.47</t>
  </si>
  <si>
    <t>24.48</t>
  </si>
  <si>
    <t>ТССЦ-06.1.01.05-0019</t>
  </si>
  <si>
    <t>Кирпич керамический лицевой, размером 250х120х65 мм, марка: 200</t>
  </si>
  <si>
    <t>24.49</t>
  </si>
  <si>
    <t>ТЕР11-01-033-01</t>
  </si>
  <si>
    <t>Устройство покрытий: дощатых толщиной 28 мм</t>
  </si>
  <si>
    <t>24.50</t>
  </si>
  <si>
    <t>ТССЦ-11.1.01.04-0012</t>
  </si>
  <si>
    <t>Доска террасная "Вельвет" (лиственница) толщиной 27 мм, шириной 140, 165, 190 мм, длиной 2-4 м, класс "Э"</t>
  </si>
  <si>
    <t>Тип 4</t>
  </si>
  <si>
    <t>24.51</t>
  </si>
  <si>
    <t>24.52</t>
  </si>
  <si>
    <t>24.53</t>
  </si>
  <si>
    <t>ТЕР27-04-003-05</t>
  </si>
  <si>
    <t>Устройство оснований и покрытий из песчано-гравийных или щебеночно-песчаных смесей: непрерывной гранулометрии С-4 и С-6, однослойных толщиной 15 см</t>
  </si>
  <si>
    <t>24.54</t>
  </si>
  <si>
    <t>ТЕР27-04-003-08</t>
  </si>
  <si>
    <t>На каждый 1 см изменения толщины слоя добавлять или исключать к расценкам с 27-04-003-05 по 27-04-003-07</t>
  </si>
  <si>
    <t>24.55</t>
  </si>
  <si>
    <t>ТССЦ-02.2.04.04-0005</t>
  </si>
  <si>
    <t>Смеси готовые щебеночно-песчаные (ГОСТ 25607-2009) номер: С5, размер зерен 0-40 мм</t>
  </si>
  <si>
    <t>24.56</t>
  </si>
  <si>
    <t>24.57</t>
  </si>
  <si>
    <t>24.58</t>
  </si>
  <si>
    <t>24.59</t>
  </si>
  <si>
    <t>24.60</t>
  </si>
  <si>
    <t>ТЕР27-06-030-01</t>
  </si>
  <si>
    <t>При изменении толщины покрытия на 0,5 см добавлять или исключать: к расценке 27-06-029-01</t>
  </si>
  <si>
    <t>24.61</t>
  </si>
  <si>
    <t>24.62</t>
  </si>
  <si>
    <t>24.63</t>
  </si>
  <si>
    <t>24.64</t>
  </si>
  <si>
    <t>24.65</t>
  </si>
  <si>
    <t>ТССЦ-04.2.01.01-0036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</si>
  <si>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марка: II, тип Б</t>
  </si>
  <si>
    <t>Тип 5</t>
  </si>
  <si>
    <t>24.66</t>
  </si>
  <si>
    <t>24.67</t>
  </si>
  <si>
    <t>24.68</t>
  </si>
  <si>
    <t>24.69</t>
  </si>
  <si>
    <t>24.70</t>
  </si>
  <si>
    <t>ТЕР27-06-013-01</t>
  </si>
  <si>
    <t>Устройство покрытий средствами малой механизации при примыкании к искусственным сооружениям, толщина покрытия: 20 см</t>
  </si>
  <si>
    <t>24.71</t>
  </si>
  <si>
    <t>24.72</t>
  </si>
  <si>
    <t>ТЕР27-06-009-01</t>
  </si>
  <si>
    <t>Укладка металлической сетки в цементобетонное дорожное покрытие</t>
  </si>
  <si>
    <t>24.73</t>
  </si>
  <si>
    <t>ТССЦ-08.4.02.06-0003</t>
  </si>
  <si>
    <t>Сетка сварная из холоднотянутой проволоки 4-5 мм</t>
  </si>
  <si>
    <t>24.74</t>
  </si>
  <si>
    <t>ТЕР27-06-011-01</t>
  </si>
  <si>
    <t>Устройство швов расширения</t>
  </si>
  <si>
    <t>24.75</t>
  </si>
  <si>
    <t>24.76</t>
  </si>
  <si>
    <t>ТССЦ-04.3.02.13-0003</t>
  </si>
  <si>
    <t>Смесь пескоцементная (цемент М 400)</t>
  </si>
  <si>
    <t>24.77</t>
  </si>
  <si>
    <t>ТЕР27-07-005-01</t>
  </si>
  <si>
    <t>Устройство покрытий из тротуарной плитки, количество плитки при укладке на 1 м2: 40 шт.</t>
  </si>
  <si>
    <t>24.78</t>
  </si>
  <si>
    <t>ТССЦ-05.2.02.22-0012</t>
  </si>
  <si>
    <t>Плитка фигурная тротуарная,: серая толщина 60 мм</t>
  </si>
  <si>
    <t>Тип 6</t>
  </si>
  <si>
    <t>24.79</t>
  </si>
  <si>
    <t>24.80</t>
  </si>
  <si>
    <t>24.81</t>
  </si>
  <si>
    <t>24.82</t>
  </si>
  <si>
    <t>51.1</t>
  </si>
  <si>
    <t>ТССЦ-02.2.05.04-0079</t>
  </si>
  <si>
    <t>Щебень из природного камня для строительных работ марка: 400, фракция 5 (3)-20 мм</t>
  </si>
  <si>
    <t>24.83</t>
  </si>
  <si>
    <t>24.84</t>
  </si>
  <si>
    <t>24.85</t>
  </si>
  <si>
    <t>24.86</t>
  </si>
  <si>
    <t>ТССЦ-05.2.02.22-0017</t>
  </si>
  <si>
    <t>Плитка фигурная тротуарная,: цветная толщина 45 мм</t>
  </si>
  <si>
    <t>Тип 7</t>
  </si>
  <si>
    <t>24.87</t>
  </si>
  <si>
    <t>24.88</t>
  </si>
  <si>
    <t>24.89</t>
  </si>
  <si>
    <t>24.90</t>
  </si>
  <si>
    <t>56.1</t>
  </si>
  <si>
    <t>24.91</t>
  </si>
  <si>
    <t>ТЕР27-07-003-02</t>
  </si>
  <si>
    <t>Устройство бетонных плитных тротуаров с заполнением швов: песком</t>
  </si>
  <si>
    <t>24.92</t>
  </si>
  <si>
    <t>ТССЦ-05.2.04.04-0005</t>
  </si>
  <si>
    <t>Плиты бетонные и цементно-песчаные для тротуаров, полов и облицовки, марки: 300, толщина 40 мм</t>
  </si>
  <si>
    <t>Тип 8</t>
  </si>
  <si>
    <t>24.93</t>
  </si>
  <si>
    <t>24.94</t>
  </si>
  <si>
    <t>24.95</t>
  </si>
  <si>
    <t>24.96</t>
  </si>
  <si>
    <t>24.97</t>
  </si>
  <si>
    <t>ТЕР27-06-017-01</t>
  </si>
  <si>
    <t>Устройство оснований городских проездов толщиной слоя 16 см</t>
  </si>
  <si>
    <t>24.98</t>
  </si>
  <si>
    <t>ТССЦ-04.1.02.03-0003</t>
  </si>
  <si>
    <t>Бетон тяжелый для дорожных и аэродромных покрытий и оснований, класс: В7,5 (М100)</t>
  </si>
  <si>
    <t>24.99</t>
  </si>
  <si>
    <t>ТЕР27-06-017-02</t>
  </si>
  <si>
    <t>На каждый 1 см изменения толщины слоя добавлять к расценке 27-06-017-01</t>
  </si>
  <si>
    <t>24.100</t>
  </si>
  <si>
    <t>24.101</t>
  </si>
  <si>
    <t>24.102</t>
  </si>
  <si>
    <t>24.103</t>
  </si>
  <si>
    <t>24.104</t>
  </si>
  <si>
    <t>64.1</t>
  </si>
  <si>
    <t>24.105</t>
  </si>
  <si>
    <t>24.106</t>
  </si>
  <si>
    <t>65.1</t>
  </si>
  <si>
    <t>24.107</t>
  </si>
  <si>
    <t>24.108</t>
  </si>
  <si>
    <t>Бортовые камни</t>
  </si>
  <si>
    <t>24.109</t>
  </si>
  <si>
    <t>Установка бортовых камней бетонных: при других видах покрытий (прил.27.3 п.3.8)</t>
  </si>
  <si>
    <t>24.110</t>
  </si>
  <si>
    <t>24.111</t>
  </si>
  <si>
    <t>24.112</t>
  </si>
  <si>
    <t>24.113</t>
  </si>
  <si>
    <t>67.4</t>
  </si>
  <si>
    <t>24.114</t>
  </si>
  <si>
    <t>67.5</t>
  </si>
  <si>
    <t>Камни бортовые БР 100.20.8 /бетон В22,5 (М300), объем 0,016 м3/ (ГОСТ 6665-
91)</t>
  </si>
  <si>
    <t>24.115</t>
  </si>
  <si>
    <t>Установка бортовых камней бетонных: при других видах покрытий</t>
  </si>
  <si>
    <t>24.116</t>
  </si>
  <si>
    <t>68.1</t>
  </si>
  <si>
    <t>Камни бортовые БВ 100.30.15 /бетон В30 (М400), объем 0,042 м3/ (ГОСТ 6665-
91)</t>
  </si>
  <si>
    <t>Газоны</t>
  </si>
  <si>
    <t>24.117</t>
  </si>
  <si>
    <t>ТЕР47-01-046-03</t>
  </si>
  <si>
    <t>Подготовка почвы для устройства партерного и обыкновенного газона с внесением растительной земли слоем 15 см: механизированным способом</t>
  </si>
  <si>
    <t>24.118</t>
  </si>
  <si>
    <t>ТЕР47-01-046-05</t>
  </si>
  <si>
    <t>На каждые 5 см изменения толщины слоя добавлять или исключать к расценкам с 47-01-046-01 по 47-01-046-04</t>
  </si>
  <si>
    <t>24.119</t>
  </si>
  <si>
    <t>ТЕР47-01-046-06</t>
  </si>
  <si>
    <t>Посев газонов партерных, мавританских и обыкновенных вручную</t>
  </si>
  <si>
    <t>24.120</t>
  </si>
  <si>
    <t>71.1</t>
  </si>
  <si>
    <t>ТССЦ-16.2.02.07-0161</t>
  </si>
  <si>
    <t>Семена газонных трав (смесь)</t>
  </si>
  <si>
    <t>24.121</t>
  </si>
  <si>
    <t>ТЕР27-08-003-01</t>
  </si>
  <si>
    <t>Укрепление земляных откосов после механизированной планировки с применением &lt;ГЕОВЕБ&gt;: с последующей засыпкой грунтом</t>
  </si>
  <si>
    <t>24.122</t>
  </si>
  <si>
    <t>ТЕР47-01-046-07</t>
  </si>
  <si>
    <t>Устройство газонов из готовых рулонных заготовок: горизонтальные поверхности и откосы с уклоном 1:2</t>
  </si>
  <si>
    <t>24.123</t>
  </si>
  <si>
    <t>ТССЦ-16.3.02.01-0002</t>
  </si>
  <si>
    <t>Удобрения: минеральное комплексное "Диаммофоска"</t>
  </si>
  <si>
    <t>24.124</t>
  </si>
  <si>
    <t>73.2</t>
  </si>
  <si>
    <t>ТССЦ-16.2.01.02-0002</t>
  </si>
  <si>
    <t>Земля растительная механизированной заготовки</t>
  </si>
  <si>
    <t>24.125</t>
  </si>
  <si>
    <t>73.3</t>
  </si>
  <si>
    <t>ТССЦ-16.2.03.01-0001</t>
  </si>
  <si>
    <t>Газоны готовые универсальные, двухлетние, в рулонах размером 0,4х2 метра, весом 15-20 килограмм (состав травосмеси: 80 % мятлика, 20% овсяницы)</t>
  </si>
  <si>
    <t>Устройство камней</t>
  </si>
  <si>
    <t>24.126</t>
  </si>
  <si>
    <t>ТЕР01-02-044-01</t>
  </si>
  <si>
    <t>Устройство каменной наброски или призмы</t>
  </si>
  <si>
    <t>24.127</t>
  </si>
  <si>
    <t>ТССЦ-02.2.03.01-0008</t>
  </si>
  <si>
    <t>Камень бутовый марка: 400, размер от 70 до 1000 мм</t>
  </si>
  <si>
    <t>Деревья</t>
  </si>
  <si>
    <t>24.128</t>
  </si>
  <si>
    <t>ТЕР47-01-007-15</t>
  </si>
  <si>
    <t>Подготовка стандартных посадочных мест для деревьев и кустарников с квадратным комом земли вручную размером: 1,0x1,0x0,6 м с добавлением растительной земли до 100%</t>
  </si>
  <si>
    <t>24.129</t>
  </si>
  <si>
    <t>75.1</t>
  </si>
  <si>
    <t>ТССЦ-16.3.02.02-0003</t>
  </si>
  <si>
    <t>Удобрения: органо-минеральное "Универсал"</t>
  </si>
  <si>
    <t>24.130</t>
  </si>
  <si>
    <t>ТЕР47-01-009-07</t>
  </si>
  <si>
    <t>Посадка деревьев и кустарников с комом земли размером: 1,0x1,0x0,6 м</t>
  </si>
  <si>
    <t>24.131</t>
  </si>
  <si>
    <t>ТССЦ-16.2.02.03-0084</t>
  </si>
  <si>
    <t>Туя западная, высота 1,5-2,0 м</t>
  </si>
  <si>
    <t>24.132</t>
  </si>
  <si>
    <t>76.2</t>
  </si>
  <si>
    <t>ТССЦ-16.2.02.02-0153</t>
  </si>
  <si>
    <t>Липа разнолистная, высота 2,0-3,0 м</t>
  </si>
  <si>
    <t>24.133</t>
  </si>
  <si>
    <t>76.3</t>
  </si>
  <si>
    <t>ТССЦ-16.2.02.05-0001</t>
  </si>
  <si>
    <t>Кипарисовик тупой, бонсай, высота 0,4-0,8 м</t>
  </si>
  <si>
    <t>24.134</t>
  </si>
  <si>
    <t>76.4</t>
  </si>
  <si>
    <t>ТССЦ-16.2.02.02-0132</t>
  </si>
  <si>
    <t>Клен остролистный, высота 2,0-3,0 м</t>
  </si>
  <si>
    <t>Кустарники</t>
  </si>
  <si>
    <t>24.135</t>
  </si>
  <si>
    <t>ТЕР47-01-031-05</t>
  </si>
  <si>
    <t>Подготовка стандартных посадочных мест для однорядной живой изгороди механизированным способом: с добавлением растительной земли до 100%</t>
  </si>
  <si>
    <t>24.136</t>
  </si>
  <si>
    <t>ТЕР47-01-025-01</t>
  </si>
  <si>
    <t>Посадка кустарников-саженцев в группы, размер ямы: 0,5x0,5 м</t>
  </si>
  <si>
    <t>24.137</t>
  </si>
  <si>
    <t>ТССЦ-16.2.02.04-0271</t>
  </si>
  <si>
    <t>Пузыреплодник калинолистный, высота 1,25-1,5 м</t>
  </si>
  <si>
    <t>24.138</t>
  </si>
  <si>
    <t>Устройство поверхностного водоотвода</t>
  </si>
  <si>
    <t>24.139</t>
  </si>
  <si>
    <t>ТЕР27-02-001-01</t>
  </si>
  <si>
    <t>Устройство дренажей продольных по краям проезжей части или вдоль укрепительных полос: из хризотилцементных труб</t>
  </si>
  <si>
    <t>24.140</t>
  </si>
  <si>
    <t>ТССЦ-24.2.05.01-0001</t>
  </si>
  <si>
    <t>Трубы хризотилцементные безнапорные БНТ, диаметр условного прохода: 100 мм</t>
  </si>
  <si>
    <t>24.141</t>
  </si>
  <si>
    <t>79.2</t>
  </si>
  <si>
    <t>ТССЦ-24.3.03.06-0024</t>
  </si>
  <si>
    <t>Трубы дренажные полиэтиленовые гофрированные двухслойные, марка "Перфокор" (ТУ 2248- 004-73011750-2011): SN 8, диаметром 160 мм</t>
  </si>
  <si>
    <t>24.142</t>
  </si>
  <si>
    <t>ТЕР30-01-001-01</t>
  </si>
  <si>
    <t>Устройство подушек под фундаменты опор мостов: щебеночных</t>
  </si>
  <si>
    <t>24.143</t>
  </si>
  <si>
    <t>80.1</t>
  </si>
  <si>
    <t>ТССЦ-02.2.05.04-0093</t>
  </si>
  <si>
    <t>Щебень из природного камня для строительных работ марка: 800, фракция 20-40 мм</t>
  </si>
  <si>
    <t>24.144</t>
  </si>
  <si>
    <t>80.2</t>
  </si>
  <si>
    <t>24.145</t>
  </si>
  <si>
    <t>ТЕР27-02-005-01</t>
  </si>
  <si>
    <t>Устройство водосбросных сооружений с проезжей части из продольных лотков из сборного бетона</t>
  </si>
  <si>
    <t>24.146</t>
  </si>
  <si>
    <t>81.1</t>
  </si>
  <si>
    <t>ТССЦ-05.1.01.10-0043</t>
  </si>
  <si>
    <t>Изделия сборные железобетонные лотковые водоотводных сооружений на автомобильных дорогах, блоки бетонных лотков: марка Б-1-20-75, размер 750х1000х200 мм, объемом бетона 0,144 м3 с расходом стали класса А-I 2,93 кг, бетон марки 300 (серия 3.503.1-66)</t>
  </si>
  <si>
    <t>24.147</t>
  </si>
  <si>
    <t>ТЕР08-02-007-03</t>
  </si>
  <si>
    <t>Установка металлических решеток приямков</t>
  </si>
  <si>
    <t>24.148</t>
  </si>
  <si>
    <t>ТССЦ-08.1.02.14-0005</t>
  </si>
  <si>
    <t>Решетка водоприемная для лотка DN100 щелевая чугунная, оцинкованная, размером 500х136х14 мм</t>
  </si>
  <si>
    <t>Подпорные стены</t>
  </si>
  <si>
    <t>24.149</t>
  </si>
  <si>
    <t>ТЕР01-01-003-09</t>
  </si>
  <si>
    <t>Разработка грунта в отвал экскаваторами "драглайн" или "обратная лопата" с ковшом вместимостью: 0,65 (0,5-1) м3, группа грунтов 3</t>
  </si>
  <si>
    <t>24.150</t>
  </si>
  <si>
    <t>24.151</t>
  </si>
  <si>
    <t>ТЕР01-01-013-08</t>
  </si>
  <si>
    <t>Разработка грунта с погрузкой на автомобили-самосвалы экскаваторами с ковшом вместимостью: 0,65 (0,5-1) м3, группа грунтов 2</t>
  </si>
  <si>
    <t>24.152</t>
  </si>
  <si>
    <t>ПС-1</t>
  </si>
  <si>
    <t>24.153</t>
  </si>
  <si>
    <t>24.154</t>
  </si>
  <si>
    <t>ТССЦ-04.1.02.05-0003</t>
  </si>
  <si>
    <t>Бетон тяжелый, класс: В7,5 (М100)</t>
  </si>
  <si>
    <t>24.155</t>
  </si>
  <si>
    <t>24.156</t>
  </si>
  <si>
    <t>Бетон тяжелый, класс В20 (М250)</t>
  </si>
  <si>
    <t>24.157</t>
  </si>
  <si>
    <t>88.2</t>
  </si>
  <si>
    <t>24.158</t>
  </si>
  <si>
    <t>88.3</t>
  </si>
  <si>
    <t>24.159</t>
  </si>
  <si>
    <t>88.4</t>
  </si>
  <si>
    <t>24.160</t>
  </si>
  <si>
    <t>ТЕР08-01-005-01</t>
  </si>
  <si>
    <t>Устройство боковой обмазочной изоляции стен, фундаментов ручным способом из сухих смесей толщиной слоя 2 мм</t>
  </si>
  <si>
    <t>ПС-2</t>
  </si>
  <si>
    <t>24.161</t>
  </si>
  <si>
    <t>24.162</t>
  </si>
  <si>
    <t>24.163</t>
  </si>
  <si>
    <t>24.164</t>
  </si>
  <si>
    <t>91.1</t>
  </si>
  <si>
    <t>24.165</t>
  </si>
  <si>
    <t>91.2</t>
  </si>
  <si>
    <t>24.166</t>
  </si>
  <si>
    <t>91.3</t>
  </si>
  <si>
    <t>24.167</t>
  </si>
  <si>
    <t>91.4</t>
  </si>
  <si>
    <t>24.168</t>
  </si>
  <si>
    <t>ПС-3</t>
  </si>
  <si>
    <t>24.169</t>
  </si>
  <si>
    <t>24.170</t>
  </si>
  <si>
    <t>932.1</t>
  </si>
  <si>
    <t>24.171</t>
  </si>
  <si>
    <t>24.172</t>
  </si>
  <si>
    <t>24.173</t>
  </si>
  <si>
    <t>94.2</t>
  </si>
  <si>
    <t>24.174</t>
  </si>
  <si>
    <t>94.3</t>
  </si>
  <si>
    <t>24.175</t>
  </si>
  <si>
    <t>94.4</t>
  </si>
  <si>
    <t>24.176</t>
  </si>
  <si>
    <t>94.5</t>
  </si>
  <si>
    <t>24.177</t>
  </si>
  <si>
    <t>ПС-4</t>
  </si>
  <si>
    <t>24.178</t>
  </si>
  <si>
    <t>24.179</t>
  </si>
  <si>
    <t>24.180</t>
  </si>
  <si>
    <t>24.181</t>
  </si>
  <si>
    <t>24.182</t>
  </si>
  <si>
    <t>97.2</t>
  </si>
  <si>
    <t>24.183</t>
  </si>
  <si>
    <t>97.3</t>
  </si>
  <si>
    <t>24.184</t>
  </si>
  <si>
    <t>97.4</t>
  </si>
  <si>
    <t>24.185</t>
  </si>
  <si>
    <t>97.5</t>
  </si>
  <si>
    <t>24.186</t>
  </si>
  <si>
    <t>97.6</t>
  </si>
  <si>
    <t>24.187</t>
  </si>
  <si>
    <t>97.7</t>
  </si>
  <si>
    <t>24.188</t>
  </si>
  <si>
    <t>ПС-5</t>
  </si>
  <si>
    <t>24.189</t>
  </si>
  <si>
    <t>24.190</t>
  </si>
  <si>
    <t>24.191</t>
  </si>
  <si>
    <t>24.192</t>
  </si>
  <si>
    <t>24.193</t>
  </si>
  <si>
    <t>100.2</t>
  </si>
  <si>
    <t>24.194</t>
  </si>
  <si>
    <t>100.3</t>
  </si>
  <si>
    <t>24.195</t>
  </si>
  <si>
    <t>100.4</t>
  </si>
  <si>
    <t>24.196</t>
  </si>
  <si>
    <t>100.5</t>
  </si>
  <si>
    <t>24.197</t>
  </si>
  <si>
    <t>ПС-6</t>
  </si>
  <si>
    <t>24.198</t>
  </si>
  <si>
    <t>24.199</t>
  </si>
  <si>
    <t>24.200</t>
  </si>
  <si>
    <t>24.201</t>
  </si>
  <si>
    <t>24.202</t>
  </si>
  <si>
    <t>103.2</t>
  </si>
  <si>
    <t>24.203</t>
  </si>
  <si>
    <t>103.3</t>
  </si>
  <si>
    <t>24.204</t>
  </si>
  <si>
    <t>103.4</t>
  </si>
  <si>
    <t>24.205</t>
  </si>
  <si>
    <t>ПС-7</t>
  </si>
  <si>
    <t>24.206</t>
  </si>
  <si>
    <t>24.207</t>
  </si>
  <si>
    <t>105.1</t>
  </si>
  <si>
    <t>24.208</t>
  </si>
  <si>
    <t>24.209</t>
  </si>
  <si>
    <t>24.210</t>
  </si>
  <si>
    <t>106.2</t>
  </si>
  <si>
    <t>24.211</t>
  </si>
  <si>
    <t>106.3</t>
  </si>
  <si>
    <t>24.212</t>
  </si>
  <si>
    <t>106.4</t>
  </si>
  <si>
    <t>24.213</t>
  </si>
  <si>
    <t>ПС-8</t>
  </si>
  <si>
    <t>24.214</t>
  </si>
  <si>
    <t>24.215</t>
  </si>
  <si>
    <t>24.216</t>
  </si>
  <si>
    <t>24.217</t>
  </si>
  <si>
    <t>109.1</t>
  </si>
  <si>
    <t>24.218</t>
  </si>
  <si>
    <t>109.2</t>
  </si>
  <si>
    <t>24.219</t>
  </si>
  <si>
    <t>109.3</t>
  </si>
  <si>
    <t>24.220</t>
  </si>
  <si>
    <t>109.4</t>
  </si>
  <si>
    <t>24.221</t>
  </si>
  <si>
    <t>ПС-9</t>
  </si>
  <si>
    <t>24.222</t>
  </si>
  <si>
    <t>24.223</t>
  </si>
  <si>
    <t>111.1</t>
  </si>
  <si>
    <t>24.224</t>
  </si>
  <si>
    <t>24.225</t>
  </si>
  <si>
    <t>24.226</t>
  </si>
  <si>
    <t>112.2</t>
  </si>
  <si>
    <t>24.227</t>
  </si>
  <si>
    <t>112.3</t>
  </si>
  <si>
    <t>24.228</t>
  </si>
  <si>
    <t>112.4</t>
  </si>
  <si>
    <t>24.229</t>
  </si>
  <si>
    <t>ПС-10</t>
  </si>
  <si>
    <t>24.230</t>
  </si>
  <si>
    <t>24.231</t>
  </si>
  <si>
    <t>24.232</t>
  </si>
  <si>
    <t>24.233</t>
  </si>
  <si>
    <t>24.234</t>
  </si>
  <si>
    <t>ПС-11</t>
  </si>
  <si>
    <t>24.235</t>
  </si>
  <si>
    <t>24.236</t>
  </si>
  <si>
    <t>24.237</t>
  </si>
  <si>
    <t>116.2</t>
  </si>
  <si>
    <t>24.238</t>
  </si>
  <si>
    <t>116.3</t>
  </si>
  <si>
    <t>24.239</t>
  </si>
  <si>
    <t>116.4</t>
  </si>
  <si>
    <t>24.240</t>
  </si>
  <si>
    <t>ПС-13</t>
  </si>
  <si>
    <t>24.241</t>
  </si>
  <si>
    <t>24.242</t>
  </si>
  <si>
    <t>118.1</t>
  </si>
  <si>
    <t>24.243</t>
  </si>
  <si>
    <t>24.244</t>
  </si>
  <si>
    <t>24.245</t>
  </si>
  <si>
    <t>119.2</t>
  </si>
  <si>
    <t>24.246</t>
  </si>
  <si>
    <t>119.3</t>
  </si>
  <si>
    <t>24.247</t>
  </si>
  <si>
    <t>119.4</t>
  </si>
  <si>
    <t>24.248</t>
  </si>
  <si>
    <t>ПС-15</t>
  </si>
  <si>
    <t>24.249</t>
  </si>
  <si>
    <t>24.250</t>
  </si>
  <si>
    <t>121.1</t>
  </si>
  <si>
    <t>24.251</t>
  </si>
  <si>
    <t>24.252</t>
  </si>
  <si>
    <t>24.253</t>
  </si>
  <si>
    <t>24.254</t>
  </si>
  <si>
    <t>122.3</t>
  </si>
  <si>
    <t>24.255</t>
  </si>
  <si>
    <t>122.4</t>
  </si>
  <si>
    <t>24.256</t>
  </si>
  <si>
    <t>122.5</t>
  </si>
  <si>
    <t>24.257</t>
  </si>
  <si>
    <t>122.6</t>
  </si>
  <si>
    <t>24.258</t>
  </si>
  <si>
    <t>122.7</t>
  </si>
  <si>
    <t>24.259</t>
  </si>
  <si>
    <t>ПС-16</t>
  </si>
  <si>
    <t>24.260</t>
  </si>
  <si>
    <t>24.261</t>
  </si>
  <si>
    <t>24.262</t>
  </si>
  <si>
    <t>24.263</t>
  </si>
  <si>
    <t>125.1</t>
  </si>
  <si>
    <t>24.264</t>
  </si>
  <si>
    <t>125.2</t>
  </si>
  <si>
    <t>24.265</t>
  </si>
  <si>
    <t>125.3</t>
  </si>
  <si>
    <t>24.266</t>
  </si>
  <si>
    <t>125.4</t>
  </si>
  <si>
    <t>24.267</t>
  </si>
  <si>
    <t>125.5</t>
  </si>
  <si>
    <t>24.268</t>
  </si>
  <si>
    <t>Отделочные работы</t>
  </si>
  <si>
    <t>24.269</t>
  </si>
  <si>
    <t>ТЕР15-02-001-01</t>
  </si>
  <si>
    <t>Улучшенная штукатурка фасадов цементно-известковым раствором по камню: стен</t>
  </si>
  <si>
    <t>24.270</t>
  </si>
  <si>
    <t>24.271</t>
  </si>
  <si>
    <t>128.1</t>
  </si>
  <si>
    <t>24.272</t>
  </si>
  <si>
    <t>ТЕР15-04-047-08</t>
  </si>
  <si>
    <t>Декоративная отделка поверхностей под шелк картами (коврами) масляная, категория сложности: 3</t>
  </si>
  <si>
    <t>24.273</t>
  </si>
  <si>
    <t>ТССЦ-14.4.02.03-0001</t>
  </si>
  <si>
    <t>Краска фасадная Capamix Muresko-plus, дисперсионная, минерального типа, усиленная силоксаном (Caporol, Германия)</t>
  </si>
  <si>
    <t>Дренаж</t>
  </si>
  <si>
    <t>24.274</t>
  </si>
  <si>
    <t>24.275</t>
  </si>
  <si>
    <t>ТССЦ-01.7.12.04-0003</t>
  </si>
  <si>
    <t>Геомембрана, марка: "Славрос HDPE" толщина 2,0 мм</t>
  </si>
  <si>
    <t>24.276</t>
  </si>
  <si>
    <t>ТЕР23-01-001-02</t>
  </si>
  <si>
    <t>Устройство основания под трубопроводы: щебеночного</t>
  </si>
  <si>
    <t>24.277</t>
  </si>
  <si>
    <t>24.278</t>
  </si>
  <si>
    <t>132.1</t>
  </si>
  <si>
    <t>24.279</t>
  </si>
  <si>
    <t>132.2</t>
  </si>
  <si>
    <t>ТССЦ-24.3.03.06-0023</t>
  </si>
  <si>
    <t>Трубы дренажные полиэтиленовые гофрированные двухслойные, марка "Перфокор" (ТУ 2248- 004-73011750-2011): SN 8, диаметром 110 мм</t>
  </si>
  <si>
    <t>Ограждение участка</t>
  </si>
  <si>
    <t>24.280</t>
  </si>
  <si>
    <t>24.281</t>
  </si>
  <si>
    <t>24.282</t>
  </si>
  <si>
    <t>24.283</t>
  </si>
  <si>
    <t>24.284</t>
  </si>
  <si>
    <t>ТЕР07-01-054-11</t>
  </si>
  <si>
    <t>Установка металлических оград по железобетонным столбам: без цоколя из сетчатых панелей высотой до 1,7 м</t>
  </si>
  <si>
    <t>24.285</t>
  </si>
  <si>
    <t>24.286</t>
  </si>
  <si>
    <t>ТССЦ-08.1.06.02-0056</t>
  </si>
  <si>
    <t>Панель сварная, НАЙЛОФОР, в комплекте со столбом и крепежом, покрытие: цинк+порошковая эмаль, диаметр прутков 5 мм, длина 250 см, размер ячейки 200х50 мм, высота 203 см</t>
  </si>
  <si>
    <t>24.287</t>
  </si>
  <si>
    <t>Ворота секционные 2,03мх4м</t>
  </si>
  <si>
    <t>24.288</t>
  </si>
  <si>
    <t>135.4</t>
  </si>
  <si>
    <t>Калитка 2,03мх1м</t>
  </si>
  <si>
    <t>24.289</t>
  </si>
  <si>
    <t>Ограждение пандусов</t>
  </si>
  <si>
    <t>24.290</t>
  </si>
  <si>
    <t>24.291</t>
  </si>
  <si>
    <t>24.292</t>
  </si>
  <si>
    <t>137.2</t>
  </si>
  <si>
    <t>Ограждение опасных перепадов</t>
  </si>
  <si>
    <t>24.293</t>
  </si>
  <si>
    <t>МАФ</t>
  </si>
  <si>
    <t>24.294</t>
  </si>
  <si>
    <t>ТЕР01-02-058-03</t>
  </si>
  <si>
    <t>Копание ям вручную без креплений для стоек и столбов: без откосов глубиной до 0,7 м, группа грунтов 3</t>
  </si>
  <si>
    <t>24.295</t>
  </si>
  <si>
    <t>24.296</t>
  </si>
  <si>
    <t>24.297</t>
  </si>
  <si>
    <t>4009 Детский спортивный комплекс</t>
  </si>
  <si>
    <t>24.298</t>
  </si>
  <si>
    <t>4010 Элемент благоустройства</t>
  </si>
  <si>
    <t>24.299</t>
  </si>
  <si>
    <t>4018 Игровая панель</t>
  </si>
  <si>
    <t>24.300</t>
  </si>
  <si>
    <t>4021 Игровая панель</t>
  </si>
  <si>
    <t>24.301</t>
  </si>
  <si>
    <t>4023 Игровая панель</t>
  </si>
  <si>
    <t>24.302</t>
  </si>
  <si>
    <t>4029 Игровая панель</t>
  </si>
  <si>
    <t>24.303</t>
  </si>
  <si>
    <t>4034 Элемент благоустройства</t>
  </si>
  <si>
    <t>24.304</t>
  </si>
  <si>
    <t>4502 Элемент благоустройства</t>
  </si>
  <si>
    <t>24.305</t>
  </si>
  <si>
    <t>5210 Горка детской игровой площадки</t>
  </si>
  <si>
    <t>24.306</t>
  </si>
  <si>
    <t>5221 Горка детской игровой площадки</t>
  </si>
  <si>
    <t>24.307</t>
  </si>
  <si>
    <t>6315 Качели детской игровой площадки</t>
  </si>
  <si>
    <t>24.308</t>
  </si>
  <si>
    <t>6322 Качели детской игровой площадки</t>
  </si>
  <si>
    <t>24.309</t>
  </si>
  <si>
    <t>6507 Карусель детской игровой площадки</t>
  </si>
  <si>
    <t>24.310</t>
  </si>
  <si>
    <t>7816 Детский спортивный комплекс</t>
  </si>
  <si>
    <t>24.311</t>
  </si>
  <si>
    <t>7908R Оборудование спортивное универсальное свободного доступа. Ворота с баскетбольным щитом</t>
  </si>
  <si>
    <t>24.312</t>
  </si>
  <si>
    <t>8043 Скамейка</t>
  </si>
  <si>
    <t>24.313</t>
  </si>
  <si>
    <t>9032 Урна</t>
  </si>
  <si>
    <t>24.314</t>
  </si>
  <si>
    <t>SL4505 Горка детской игровой площадки</t>
  </si>
  <si>
    <t>Теневые навесы</t>
  </si>
  <si>
    <t>Песочницы</t>
  </si>
  <si>
    <t>24.315</t>
  </si>
  <si>
    <t>24.316</t>
  </si>
  <si>
    <t>24.317</t>
  </si>
  <si>
    <t>159.2</t>
  </si>
  <si>
    <t>24.318</t>
  </si>
  <si>
    <t>24.319</t>
  </si>
  <si>
    <t>24.320</t>
  </si>
  <si>
    <t>24.321</t>
  </si>
  <si>
    <t>24.322</t>
  </si>
  <si>
    <t>161.2</t>
  </si>
  <si>
    <t>Скамьи</t>
  </si>
  <si>
    <t>24.323</t>
  </si>
  <si>
    <t>ТЕР06-01-001-20</t>
  </si>
  <si>
    <t>Устройство ленточных фундаментов: бетонных</t>
  </si>
  <si>
    <t>24.324</t>
  </si>
  <si>
    <t>162.1</t>
  </si>
  <si>
    <t>ТССЦ-04.1.02.01-0007</t>
  </si>
  <si>
    <t>Бетон мелкозернистый, класс: В20 (М250)</t>
  </si>
  <si>
    <t>24.325</t>
  </si>
  <si>
    <t>24.326</t>
  </si>
  <si>
    <t>163.1</t>
  </si>
  <si>
    <t>24.327</t>
  </si>
  <si>
    <t>ТЕР11-01-012-03</t>
  </si>
  <si>
    <t>Укладка лаг: по плитам перекрытий</t>
  </si>
  <si>
    <t>24.328</t>
  </si>
  <si>
    <t>ТЕР11-01-035-02</t>
  </si>
  <si>
    <t>Устройство покрытий: из щитов деревянных реечных</t>
  </si>
  <si>
    <t>24.329</t>
  </si>
  <si>
    <t>ТССЦ-11.2.13.06-0001</t>
  </si>
  <si>
    <t>Щиты деревянные реечные, толщиной 27 мм, для покрытия полов, тип 1</t>
  </si>
  <si>
    <t>24.330</t>
  </si>
  <si>
    <t>165.2</t>
  </si>
  <si>
    <t>ТССЦ-11.1.01.04-0009</t>
  </si>
  <si>
    <t>Доска террасная "Вельвет" (лиственница) толщиной 27 мм, шириной 140, 165, 190 мм, длиной 2-4 м, класс "А"</t>
  </si>
  <si>
    <t>24.331</t>
  </si>
  <si>
    <t>24.332</t>
  </si>
  <si>
    <t>ТЕР11-01-001-02</t>
  </si>
  <si>
    <t>Уплотнение грунта: щебнем</t>
  </si>
  <si>
    <t>24.333</t>
  </si>
  <si>
    <t>ТССЦ-02.2.05.04-0047</t>
  </si>
  <si>
    <t>Щебень из гравия для строительных работ марка 600, фракция 20-40 мм</t>
  </si>
  <si>
    <t>24.334</t>
  </si>
  <si>
    <t>24.335</t>
  </si>
  <si>
    <t>24.336</t>
  </si>
  <si>
    <t>ТЕР06-01-034-01</t>
  </si>
  <si>
    <t>Устройство фундаментных балок</t>
  </si>
  <si>
    <t>24.337</t>
  </si>
  <si>
    <t>169.1</t>
  </si>
  <si>
    <t>24.338</t>
  </si>
  <si>
    <t>169.2</t>
  </si>
  <si>
    <t>24.339</t>
  </si>
  <si>
    <t>24.340</t>
  </si>
  <si>
    <t>24.341</t>
  </si>
  <si>
    <t>ТЕР01-02-061-03</t>
  </si>
  <si>
    <t>Засыпка вручную траншей, пазух котлованов и ям, группа грунтов: 3</t>
  </si>
  <si>
    <t>24.342</t>
  </si>
  <si>
    <t>ТЕР09-03-012-12</t>
  </si>
  <si>
    <t>Монтаж опорных стоек для пролетов: до 24 м</t>
  </si>
  <si>
    <t>24.343</t>
  </si>
  <si>
    <t>172.1</t>
  </si>
  <si>
    <t>ТССЦ-07.2.07.04-0011</t>
  </si>
  <si>
    <t>Прочие индивидуальные сварные конструкции, масса сборочной единицы до 0,1 т</t>
  </si>
  <si>
    <t>24.344</t>
  </si>
  <si>
    <t>ТЕР09-03-015-01</t>
  </si>
  <si>
    <t>Монтаж прогонов при шаге ферм до 12 м при высоте здания: до 25 м</t>
  </si>
  <si>
    <t>24.345</t>
  </si>
  <si>
    <t>ТССЦ-07.2.07.04-0014</t>
  </si>
  <si>
    <t>Прочие индивидуальные сварные конструкции, масса сборочной единицы от 0,1 до 0,5 т</t>
  </si>
  <si>
    <t>24.346</t>
  </si>
  <si>
    <t>ТЕР09-04-002-01</t>
  </si>
  <si>
    <t>Монтаж кровельного покрытия: из профилированного листа при высоте здания до 25 м</t>
  </si>
  <si>
    <t>24.347</t>
  </si>
  <si>
    <t>ТССЦ-08.3.09.04-0029</t>
  </si>
  <si>
    <t>Профнастил оцинкованный с покрытием: полиэстер Н60-845-0,5</t>
  </si>
  <si>
    <t>24.348</t>
  </si>
  <si>
    <t>24.349</t>
  </si>
  <si>
    <t>24.350</t>
  </si>
  <si>
    <t>175.2</t>
  </si>
  <si>
    <t>24.351</t>
  </si>
  <si>
    <t>24.352</t>
  </si>
  <si>
    <t>176.1</t>
  </si>
  <si>
    <t>ТССЦ-11.1.01.04-0003</t>
  </si>
  <si>
    <t>Доска половая (лиственница) толщиной 20, 27, 32 мм, шириной 80, 90, 110, 134 мм, длиной 2-4 м, класс "С"</t>
  </si>
  <si>
    <t>24.353</t>
  </si>
  <si>
    <t>24.354</t>
  </si>
  <si>
    <t>24.355</t>
  </si>
  <si>
    <t>177.2</t>
  </si>
  <si>
    <t>24.356</t>
  </si>
  <si>
    <t>24.357</t>
  </si>
  <si>
    <t>24.358</t>
  </si>
  <si>
    <t>24.359</t>
  </si>
  <si>
    <t>24.360</t>
  </si>
  <si>
    <t>24.361</t>
  </si>
  <si>
    <t>ТЕРп03-01-011-06</t>
  </si>
  <si>
    <t>Регулировочно-запорное устройство: клапан огнезадерживающий</t>
  </si>
  <si>
    <t>ТЕРп03-02-020-01</t>
  </si>
  <si>
    <t>Сеть систем вентиляции и кондиционирования воздуха при количестве сечений: до 5</t>
  </si>
  <si>
    <t>сеть</t>
  </si>
  <si>
    <t>25.3</t>
  </si>
  <si>
    <t>ТЕРп03-01-041-01</t>
  </si>
  <si>
    <t>Определение потерь (подсосов) воздуха в вентиляционной сети переносным вентилятором при суммарной длине воздуховода: до 10 м, площадь сечения воздуховода в месте присоединения переносного вентилятора до 0,5 м2</t>
  </si>
  <si>
    <t>участок</t>
  </si>
  <si>
    <t>25.4</t>
  </si>
  <si>
    <t>ТЕРп07-01-001-01</t>
  </si>
  <si>
    <t>Котел без пароперегревателя, паропроизводительность: до 1 т/ч (Котел электрический)</t>
  </si>
  <si>
    <t>25.5</t>
  </si>
  <si>
    <t>ТЕРп07-10-012-02</t>
  </si>
  <si>
    <t>Регулировка теплопотребляющей системы здания, тепловая нагрузка: до 0,4 Гкал/ч</t>
  </si>
  <si>
    <t>система</t>
  </si>
  <si>
    <t>25.6</t>
  </si>
  <si>
    <t>ТЕРп01-11-010-01</t>
  </si>
  <si>
    <t>Измерение сопротивления растеканию тока: заземлителя</t>
  </si>
  <si>
    <t>измерение</t>
  </si>
  <si>
    <t>25.7</t>
  </si>
  <si>
    <t>ТЕРп01-11-011-01</t>
  </si>
  <si>
    <t>Проверка наличия цепи между заземлителями и заземленными элементами</t>
  </si>
  <si>
    <t>100 измерений</t>
  </si>
  <si>
    <t>25.8</t>
  </si>
  <si>
    <t>ТЕРп01-11-012-01</t>
  </si>
  <si>
    <t>Определение удельного сопротивления грунта</t>
  </si>
  <si>
    <t>25.9</t>
  </si>
  <si>
    <t>ТЕРп01-11-013-01</t>
  </si>
  <si>
    <t>Замер полного сопротивления цепи «фаза-нуль»</t>
  </si>
  <si>
    <t>25.10</t>
  </si>
  <si>
    <t>ТЕРп01-11-014-01</t>
  </si>
  <si>
    <t>Снятие характеристик для определения напряжения прикосновения в точках, указанных в проекте</t>
  </si>
  <si>
    <t>точка</t>
  </si>
  <si>
    <t>Лифт</t>
  </si>
  <si>
    <t>25.11</t>
  </si>
  <si>
    <t>ТЕРп01-14-002-01</t>
  </si>
  <si>
    <t>Лифт пассажирский для административных зданий на 10 остановок, грузоподъемность до 1000 кг, скорость движения кабины: 1 м/с, релейно-контакторный</t>
  </si>
  <si>
    <t>лифт</t>
  </si>
  <si>
    <t>25.12</t>
  </si>
  <si>
    <t>ТЕРп01-14-002-03</t>
  </si>
  <si>
    <t>При изменении количества остановок уменьшать или добавлять: к расценке 01-14-002-01</t>
  </si>
  <si>
    <t>остановка</t>
  </si>
  <si>
    <t>25.13</t>
  </si>
  <si>
    <t>ТЕРп01-14-041-01</t>
  </si>
  <si>
    <t>Преобразователь частотный скорости лифта грузоподъемностью до 1000 кг со скоростью движения кабины до 1,6 м/с, напряжение до 1 кВ</t>
  </si>
  <si>
    <t>25.14</t>
  </si>
  <si>
    <t>ТЕРп01-10-002-01</t>
  </si>
  <si>
    <t>Схема образования участка сигнализации (центральной, технологической, местной, аварийной, предупредительной и др.)</t>
  </si>
  <si>
    <t>Узел учета газа</t>
  </si>
  <si>
    <t>25.15</t>
  </si>
  <si>
    <t>ТЕРп01-13-030-01</t>
  </si>
  <si>
    <t>Технологический комплекс, включающий в себя управляемые участки в количестве: до 5 шт.</t>
  </si>
  <si>
    <t>25.16</t>
  </si>
  <si>
    <t>ТЕРп02-01-003-03</t>
  </si>
  <si>
    <t>Автоматизированная система управления III категории технической сложности с количеством каналов (Кобщ): 10</t>
  </si>
  <si>
    <t>25.17</t>
  </si>
  <si>
    <t>ТЕРп02-01-003-04</t>
  </si>
  <si>
    <t>Автоматизированная система управления III категории технической сложности с количеством каналов (Кобщ): за каждый канал свыше 10 до 19 добавлять к расценке 02-01-003-03</t>
  </si>
  <si>
    <t>тонн</t>
  </si>
  <si>
    <t xml:space="preserve">комплекс </t>
  </si>
  <si>
    <t>Итого, руб.</t>
  </si>
  <si>
    <t>в том числе:</t>
  </si>
  <si>
    <t>Строительно-монтажные работы, руб.</t>
  </si>
  <si>
    <t>Оборудование, руб.</t>
  </si>
  <si>
    <t>Прочие работы, руб.</t>
  </si>
  <si>
    <t>Резерв средств на непредвиденные работы и затраты (0,59%)</t>
  </si>
  <si>
    <t>Сумма НДС - 20%, руб.</t>
  </si>
  <si>
    <t>Ведомость объемов конструктивных решений (элементов) и комплексов (видов) работ</t>
  </si>
  <si>
    <t>остаток по ЛС 02-01-01</t>
  </si>
  <si>
    <t>ЛС 01-01-01 выполнено 100%</t>
  </si>
  <si>
    <t>ЛС-07-01-01 остаток</t>
  </si>
  <si>
    <r>
      <t xml:space="preserve">СВОДНЫЙ СМЕТНЫЙ РАСЧЕТ СТОИМОСТИ СТРОИТЕЛЬСТВА № ССРСС-ССРСС            </t>
    </r>
    <r>
      <rPr>
        <b/>
        <i/>
        <sz val="14"/>
        <rFont val="Arial"/>
        <family val="2"/>
        <charset val="204"/>
      </rPr>
      <t xml:space="preserve"> к НМЦК</t>
    </r>
  </si>
  <si>
    <t>Приложение № 6</t>
  </si>
  <si>
    <t>Утверждено приказом № 421 от 4 августа 2020 г. Минстроя РФ</t>
  </si>
  <si>
    <t/>
  </si>
  <si>
    <t>"Утвержден" "___"______________________2024г</t>
  </si>
  <si>
    <t>Сводный сметный расчет сметной стоимостью 609 969,64 тыс. руб.</t>
  </si>
  <si>
    <t>СВОДНЫЙ СМЕТНЫЙ РАСЧЕТ СТОИМОСТИ СТРОИТЕЛЬСТВА № ССРСС</t>
  </si>
  <si>
    <t>Составлен в текущем уровне цен IV квартал 2024 года</t>
  </si>
  <si>
    <t>Наименование глав, объектов капитального строительства, работ и затрат</t>
  </si>
  <si>
    <t>Сметная стоимость, тыс. руб.</t>
  </si>
  <si>
    <t>Строительных
(ремонтно- строительных, ремонтно- реставрационных) работ</t>
  </si>
  <si>
    <t>всего</t>
  </si>
  <si>
    <t>ОС-01-01</t>
  </si>
  <si>
    <t>Подготовительные  работы</t>
  </si>
  <si>
    <t>Расчет</t>
  </si>
  <si>
    <t>Обследование территории на наличие (отсутствие) ферромагнитных опасных предметов (ВОП)</t>
  </si>
  <si>
    <t>Договор №018909.041-13 от 16.06.2020</t>
  </si>
  <si>
    <t>Разработка и выдача технических условий на телефонизацию, радиофикацию и организацию каналов доступа к ресурсам сети Интернет объекта: "Строительство дошкольной образовательной организации на 150 мест по адресу: г. Алушта с. Изобильное".</t>
  </si>
  <si>
    <t>2500000/1,2</t>
  </si>
  <si>
    <t>Договор №460/012-1556-20 от 20.07.2020</t>
  </si>
  <si>
    <t>Технологическое присоединение к электрическим сетям объекта: "Строительство дошкольной образовательной организации на 150 мест по адресу: г. Алушта с. Изобильное".</t>
  </si>
  <si>
    <t>93834/1,2</t>
  </si>
  <si>
    <t>Договор №45 от 19.08.2020</t>
  </si>
  <si>
    <t>Технологическое присоединение к  сетям газораспределения объекта: "Строительство дошкольной образовательной организации на 150 мест по адресу: г. Алушта с. Изобильное".</t>
  </si>
  <si>
    <t>109749,22/1,2</t>
  </si>
  <si>
    <t>Договор №ТП-872/01</t>
  </si>
  <si>
    <t>Технологическое присоединение к  централизованной системе холодного водоснабжения объекта: "Строительство дошкольной образовательной организации на 150 мест по адресу: г. Алушта с. Изобильное".</t>
  </si>
  <si>
    <t>639277,13/1,2</t>
  </si>
  <si>
    <t>Договор №ТП-873/01</t>
  </si>
  <si>
    <t>Технологическое присоединение к  централизованной системе водоотведения объекта: "Строительство дошкольной образовательной организации на 150 мест по адресу: г. Алушта с. Изобильное".</t>
  </si>
  <si>
    <t>272419,2/1,2</t>
  </si>
  <si>
    <t>Глава 10. Содержание службы заказчика. Строительный контроль</t>
  </si>
  <si>
    <t>Постановление правительства от 21.06.2010г РФ №468</t>
  </si>
  <si>
    <t>Строительный контроль - 1,93%</t>
  </si>
  <si>
    <t>1,93%(Г1:Г9-Г20)</t>
  </si>
  <si>
    <t>Итого по Главе 10. "Содержание службы заказчика. Строительный контроль"</t>
  </si>
  <si>
    <t>Государственный контракт от 16 октября 2019 г. № 0175200000419000406_320408/</t>
  </si>
  <si>
    <t>Комплекс инженерно-геодезических изысканий</t>
  </si>
  <si>
    <t>Государственный контракт от 16 октября 2019 г. № 0175200000419000406_320408</t>
  </si>
  <si>
    <t>Проектная документация</t>
  </si>
  <si>
    <t>Рабочая документация</t>
  </si>
  <si>
    <t>Государственная экспертиза</t>
  </si>
  <si>
    <t>1062188,02/1,2</t>
  </si>
  <si>
    <t>Итого по Главе 12. "Публичный технологический и ценовой аудит, проектные и изыскательские работы"</t>
  </si>
  <si>
    <t>0,59%Г1.П:Г12.П</t>
  </si>
  <si>
    <t>НДС - 20% (кроме п.17, 19, 20, 21)</t>
  </si>
  <si>
    <t>20%(Г1.П:Г14.П-НДС1-НДС2-НДС3-НДС4)</t>
  </si>
  <si>
    <t>Руководитель проектной организации: Генеральный директор ООО "СК "ПКФ Констракшн"</t>
  </si>
  <si>
    <t>Сайфутдинов И.Ф.</t>
  </si>
  <si>
    <t>Главный инженер проекта ООО "СК "ПКФ Констракшн"</t>
  </si>
  <si>
    <t>Угринчук А.П.</t>
  </si>
  <si>
    <t>Начальник: Генеральный директор ООО "СК "ПКФ Констракшн"</t>
  </si>
  <si>
    <t>Заказчик: Директор ДСО ГКУ "Инвестстрой Республики Крым"</t>
  </si>
  <si>
    <t>Соколов И.В.</t>
  </si>
  <si>
    <t xml:space="preserve">                                            [подпись (инициалы, фамилия)]</t>
  </si>
  <si>
    <t>Заказчик: Заместитель начальника ПТУ ДСО ГКУ "Инвестстрой Республики Крым"</t>
  </si>
  <si>
    <t>Полякова С.Ю.</t>
  </si>
  <si>
    <t>Заказчик: Ведущий инженер ОКС №4 ДСО ГКУ "Инвестстрой Республики Крым"</t>
  </si>
  <si>
    <t>Ярукова Л.Ю.</t>
  </si>
  <si>
    <t>Утвержденный сводный сметный расчет стоимости строительства в сумме 
609 969,64  тыс. руб. в ценах на 4 квартал 2024</t>
  </si>
  <si>
    <t xml:space="preserve">по объекту закупки: завершение строительно-монтажных работ </t>
  </si>
  <si>
    <t>на объекте "Строительство дошкольной образовательной организации на 150 мест по адресу: г. Алушта с. Изобильное"</t>
  </si>
  <si>
    <r>
      <t>Стоимость работ в ценах на дату формирования начальной (максимальной) цены контракта "месяц" август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"год" </t>
    </r>
    <r>
      <rPr>
        <u/>
        <sz val="12"/>
        <rFont val="Times New Roman"/>
        <family val="1"/>
        <charset val="204"/>
      </rPr>
      <t>2025</t>
    </r>
  </si>
  <si>
    <t>СКРЫТЬ</t>
  </si>
  <si>
    <t>НМЦК</t>
  </si>
  <si>
    <t>Проект сметы  контракта</t>
  </si>
  <si>
    <t>Номера сметных расчетов (смет) и позиций в сметных расчетах (сметах)</t>
  </si>
  <si>
    <t>Цена, руб</t>
  </si>
  <si>
    <t>НМЦК без НДС, руб</t>
  </si>
  <si>
    <t>НМЦК с НДС, руб.</t>
  </si>
  <si>
    <t>Номера сметных расчетов (смет) и позиций в сметных расчетах (сметах), относящиеся к соответствующим конструктивным решениям (элементам), комплексам (видам) работ</t>
  </si>
  <si>
    <t>Август 2025</t>
  </si>
  <si>
    <t>Апрель 2025 / Март 2025</t>
  </si>
  <si>
    <t>Май 2025 / Апрель 2025</t>
  </si>
  <si>
    <t>Июнь 2025 / Май 2025</t>
  </si>
  <si>
    <t>Июль 2025 / Июнь 2025</t>
  </si>
  <si>
    <t>Август 2025 / Июль 2025</t>
  </si>
  <si>
    <t>Март 2025 / Февраль 2025</t>
  </si>
  <si>
    <t>(1,0063⁴ - 1)/2 + 1</t>
  </si>
  <si>
    <t>смр</t>
  </si>
  <si>
    <t>пнр</t>
  </si>
  <si>
    <t>оборуд</t>
  </si>
  <si>
    <t>прочие</t>
  </si>
  <si>
    <t>ПНР, руб.</t>
  </si>
  <si>
    <t>9.178</t>
  </si>
  <si>
    <t>9.179</t>
  </si>
  <si>
    <t>9.180</t>
  </si>
  <si>
    <t>9.181</t>
  </si>
  <si>
    <t>9.182</t>
  </si>
  <si>
    <t>9.183</t>
  </si>
  <si>
    <t>2.</t>
  </si>
  <si>
    <t>3.</t>
  </si>
  <si>
    <t>Ноябрь 2025</t>
  </si>
  <si>
    <t>Июль 2026</t>
  </si>
  <si>
    <t xml:space="preserve">1,0036 * 0,9908 * 0,9987 * 0,9837 * 1,0101 * 1,0225 * 1,0225 * 1,0225 </t>
  </si>
  <si>
    <r>
      <t>1,0063⁴ * (1,0043 + 1,0043</t>
    </r>
    <r>
      <rPr>
        <vertAlign val="superscript"/>
        <sz val="12"/>
        <color rgb="FF000000"/>
        <rFont val="Times New Roman"/>
        <family val="1"/>
        <charset val="204"/>
      </rPr>
      <t>7</t>
    </r>
    <r>
      <rPr>
        <sz val="12"/>
        <color rgb="FF000000"/>
        <rFont val="Times New Roman"/>
        <family val="1"/>
        <charset val="204"/>
      </rPr>
      <t>)/2</t>
    </r>
  </si>
  <si>
    <t>1,0549*1,0365=1,0934</t>
  </si>
  <si>
    <t>0,222 * 1,0127 + 0,778 * 1,0433</t>
  </si>
  <si>
    <t>Доля сметной стоимости, подлежащая выполнению в 2025г. (2 месяца/9 месяцев)</t>
  </si>
  <si>
    <t>Доля сметной стоимости, подлежащая выполнению в 2026г. (7 месяцев/9 месяцев)</t>
  </si>
  <si>
    <t>на заключительную часть строительно-монтажных работ на объекте:</t>
  </si>
  <si>
    <t xml:space="preserve">"Строительство дошкольной образовательной организации на 150 мест </t>
  </si>
  <si>
    <t>по адресу: г. Алушта, с. Изобильное"</t>
  </si>
  <si>
    <t>Приложение №1 к государственному контракту от "__" __________ 2025</t>
  </si>
  <si>
    <t>на заключительную часть строительно-монтажых работ на объекте: "Строительство дошкольной образовательной организации на 150 мест по адресу: г. Алушта с. Изобильное"</t>
  </si>
  <si>
    <t xml:space="preserve">Расчет составил:   </t>
  </si>
  <si>
    <t>Главный специалист ОКС №6 ДСО ГКУ "Инвестстрой Республики Крым"________________________</t>
  </si>
  <si>
    <t>/Н.В. Цымбал/</t>
  </si>
  <si>
    <t>(должность, подпись, инициалы, фамилия)</t>
  </si>
  <si>
    <t>Согласовано:</t>
  </si>
  <si>
    <t>Начальник ОКС №4 ДСО ГКУ "Инвестстрой Республики Крым"________________________</t>
  </si>
  <si>
    <t>/А.А. Бунин/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</si>
</sst>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₽_-;\-* #,##0.00\ _₽_-;_-* &quot;-&quot;??\ _₽_-;_-@_-"/>
    <numFmt numFmtId="164" formatCode="0.00000"/>
    <numFmt numFmtId="165" formatCode="0.0000"/>
    <numFmt numFmtId="166" formatCode="#,##0.00000"/>
    <numFmt numFmtId="167" formatCode="_-* #,##0.00_р_._-;\-* #,##0.00_р_._-;_-* &quot;-&quot;??_р_._-;_-@_-"/>
    <numFmt numFmtId="168" formatCode="#,##0.0000"/>
    <numFmt numFmtId="169" formatCode="#,##0.0"/>
    <numFmt numFmtId="170" formatCode="0.000"/>
    <numFmt numFmtId="171" formatCode="#,##0.00_ ;[Red]\-#,##0.00\ "/>
    <numFmt numFmtId="172" formatCode="0.0"/>
    <numFmt numFmtId="173" formatCode="0.000000"/>
    <numFmt numFmtId="174" formatCode="0.0000000"/>
  </numFmts>
  <fonts count="56" x14ac:knownFonts="1">
    <font>
      <sz val="11"/>
      <color rgb="FF000000"/>
      <name val="Calibri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i/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i/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i/>
      <sz val="11"/>
      <color rgb="FFFF0000"/>
      <name val="Calibri"/>
      <family val="2"/>
      <charset val="204"/>
    </font>
    <font>
      <sz val="11"/>
      <name val="Arial"/>
      <family val="2"/>
      <charset val="204"/>
    </font>
    <font>
      <sz val="8"/>
      <color rgb="FF000000"/>
      <name val="Calibri"/>
      <family val="2"/>
      <charset val="204"/>
    </font>
    <font>
      <vertAlign val="superscript"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6">
    <xf numFmtId="0" fontId="0" fillId="0" borderId="0"/>
    <xf numFmtId="0" fontId="1" fillId="0" borderId="0"/>
    <xf numFmtId="0" fontId="2" fillId="0" borderId="3">
      <alignment horizontal="center"/>
    </xf>
    <xf numFmtId="0" fontId="1" fillId="0" borderId="0">
      <alignment vertical="top"/>
    </xf>
    <xf numFmtId="0" fontId="2" fillId="0" borderId="3">
      <alignment horizontal="center"/>
    </xf>
    <xf numFmtId="0" fontId="2" fillId="0" borderId="0">
      <alignment vertical="top"/>
    </xf>
    <xf numFmtId="0" fontId="1" fillId="0" borderId="0"/>
    <xf numFmtId="49" fontId="1" fillId="0" borderId="3">
      <alignment horizontal="center" vertical="top" wrapText="1"/>
    </xf>
    <xf numFmtId="0" fontId="1" fillId="0" borderId="0"/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3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3">
      <alignment horizontal="center" wrapText="1"/>
    </xf>
    <xf numFmtId="0" fontId="1" fillId="0" borderId="3">
      <alignment vertical="top" wrapText="1"/>
    </xf>
    <xf numFmtId="0" fontId="2" fillId="0" borderId="3">
      <alignment horizontal="center"/>
    </xf>
    <xf numFmtId="0" fontId="1" fillId="0" borderId="0"/>
    <xf numFmtId="0" fontId="2" fillId="0" borderId="3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1" fillId="0" borderId="0"/>
    <xf numFmtId="0" fontId="2" fillId="0" borderId="0"/>
    <xf numFmtId="0" fontId="1" fillId="0" borderId="0"/>
    <xf numFmtId="49" fontId="1" fillId="0" borderId="3">
      <alignment horizontal="center" vertical="top" wrapText="1"/>
    </xf>
    <xf numFmtId="0" fontId="1" fillId="0" borderId="3">
      <alignment vertical="top" wrapText="1"/>
    </xf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8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4" fillId="0" borderId="0"/>
    <xf numFmtId="43" fontId="26" fillId="0" borderId="0" applyFont="0" applyFill="0" applyBorder="0" applyAlignment="0" applyProtection="0"/>
    <xf numFmtId="0" fontId="7" fillId="0" borderId="0"/>
  </cellStyleXfs>
  <cellXfs count="382">
    <xf numFmtId="0" fontId="0" fillId="0" borderId="0" xfId="0"/>
    <xf numFmtId="0" fontId="3" fillId="0" borderId="3" xfId="43" applyFont="1" applyBorder="1" applyAlignment="1">
      <alignment horizontal="center" vertical="center" wrapText="1"/>
    </xf>
    <xf numFmtId="0" fontId="3" fillId="0" borderId="3" xfId="43" applyFont="1" applyBorder="1" applyAlignment="1">
      <alignment horizontal="left" vertical="center" wrapText="1"/>
    </xf>
    <xf numFmtId="4" fontId="3" fillId="0" borderId="3" xfId="43" applyNumberFormat="1" applyFont="1" applyBorder="1" applyAlignment="1">
      <alignment vertical="center" wrapText="1"/>
    </xf>
    <xf numFmtId="0" fontId="3" fillId="0" borderId="3" xfId="43" applyFont="1" applyBorder="1" applyAlignment="1">
      <alignment vertical="center" wrapText="1"/>
    </xf>
    <xf numFmtId="4" fontId="3" fillId="0" borderId="0" xfId="43" applyNumberFormat="1" applyFont="1" applyAlignment="1">
      <alignment horizontal="center" vertical="center" wrapText="1"/>
    </xf>
    <xf numFmtId="0" fontId="3" fillId="0" borderId="0" xfId="43" applyFont="1" applyAlignment="1">
      <alignment horizontal="right" vertical="top"/>
    </xf>
    <xf numFmtId="0" fontId="3" fillId="0" borderId="0" xfId="43" applyFont="1" applyAlignment="1">
      <alignment horizontal="right"/>
    </xf>
    <xf numFmtId="166" fontId="3" fillId="0" borderId="3" xfId="43" applyNumberFormat="1" applyFont="1" applyBorder="1" applyAlignment="1">
      <alignment vertical="center" wrapText="1"/>
    </xf>
    <xf numFmtId="0" fontId="3" fillId="0" borderId="0" xfId="43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ill="1"/>
    <xf numFmtId="2" fontId="0" fillId="0" borderId="0" xfId="0" applyNumberFormat="1"/>
    <xf numFmtId="0" fontId="0" fillId="0" borderId="0" xfId="0"/>
    <xf numFmtId="4" fontId="0" fillId="0" borderId="0" xfId="0" applyNumberFormat="1"/>
    <xf numFmtId="168" fontId="3" fillId="0" borderId="3" xfId="43" applyNumberFormat="1" applyFont="1" applyBorder="1" applyAlignment="1">
      <alignment horizontal="right" vertical="center" wrapText="1"/>
    </xf>
    <xf numFmtId="165" fontId="3" fillId="2" borderId="3" xfId="43" applyNumberFormat="1" applyFont="1" applyFill="1" applyBorder="1" applyAlignment="1">
      <alignment horizontal="center" vertical="center" wrapText="1"/>
    </xf>
    <xf numFmtId="0" fontId="3" fillId="0" borderId="0" xfId="43" applyFont="1" applyBorder="1" applyAlignment="1">
      <alignment horizontal="left" vertical="center" wrapText="1"/>
    </xf>
    <xf numFmtId="4" fontId="3" fillId="0" borderId="0" xfId="43" applyNumberFormat="1" applyFont="1" applyBorder="1" applyAlignment="1">
      <alignment vertical="center" wrapText="1"/>
    </xf>
    <xf numFmtId="0" fontId="3" fillId="0" borderId="0" xfId="43" applyFont="1" applyBorder="1" applyAlignment="1">
      <alignment horizontal="center" vertical="center" wrapText="1"/>
    </xf>
    <xf numFmtId="166" fontId="3" fillId="0" borderId="0" xfId="43" applyNumberFormat="1" applyFont="1" applyBorder="1" applyAlignment="1">
      <alignment vertical="center" wrapText="1"/>
    </xf>
    <xf numFmtId="0" fontId="0" fillId="0" borderId="0" xfId="0"/>
    <xf numFmtId="49" fontId="16" fillId="0" borderId="0" xfId="0" applyNumberFormat="1" applyFont="1" applyFill="1" applyBorder="1" applyAlignment="1" applyProtection="1"/>
    <xf numFmtId="49" fontId="16" fillId="0" borderId="0" xfId="0" applyNumberFormat="1" applyFont="1" applyFill="1" applyBorder="1" applyAlignment="1" applyProtection="1">
      <alignment horizontal="left" vertical="top"/>
    </xf>
    <xf numFmtId="2" fontId="3" fillId="0" borderId="3" xfId="43" applyNumberFormat="1" applyFont="1" applyBorder="1" applyAlignment="1">
      <alignment horizontal="center" vertical="center" wrapText="1"/>
    </xf>
    <xf numFmtId="0" fontId="18" fillId="0" borderId="3" xfId="43" applyFont="1" applyBorder="1" applyAlignment="1">
      <alignment horizontal="left" vertical="center" wrapText="1"/>
    </xf>
    <xf numFmtId="4" fontId="18" fillId="0" borderId="3" xfId="43" applyNumberFormat="1" applyFont="1" applyBorder="1" applyAlignment="1">
      <alignment vertical="center" wrapText="1"/>
    </xf>
    <xf numFmtId="0" fontId="0" fillId="0" borderId="0" xfId="0"/>
    <xf numFmtId="0" fontId="0" fillId="0" borderId="0" xfId="0"/>
    <xf numFmtId="0" fontId="3" fillId="0" borderId="0" xfId="43" applyFont="1" applyAlignment="1">
      <alignment horizontal="left" vertical="center" wrapText="1"/>
    </xf>
    <xf numFmtId="0" fontId="7" fillId="0" borderId="0" xfId="49"/>
    <xf numFmtId="49" fontId="19" fillId="0" borderId="0" xfId="49" applyNumberFormat="1" applyFont="1" applyFill="1" applyBorder="1" applyAlignment="1" applyProtection="1"/>
    <xf numFmtId="0" fontId="16" fillId="0" borderId="0" xfId="49" applyNumberFormat="1" applyFont="1" applyFill="1" applyBorder="1" applyAlignment="1" applyProtection="1">
      <alignment horizontal="right"/>
    </xf>
    <xf numFmtId="49" fontId="16" fillId="0" borderId="0" xfId="49" applyNumberFormat="1" applyFont="1" applyFill="1" applyBorder="1" applyAlignment="1" applyProtection="1"/>
    <xf numFmtId="0" fontId="16" fillId="0" borderId="0" xfId="49" applyNumberFormat="1" applyFont="1" applyFill="1" applyBorder="1" applyAlignment="1" applyProtection="1"/>
    <xf numFmtId="0" fontId="16" fillId="0" borderId="0" xfId="49" applyNumberFormat="1" applyFont="1" applyFill="1" applyBorder="1" applyAlignment="1" applyProtection="1">
      <alignment wrapText="1"/>
    </xf>
    <xf numFmtId="0" fontId="17" fillId="0" borderId="2" xfId="49" applyNumberFormat="1" applyFont="1" applyFill="1" applyBorder="1" applyAlignment="1" applyProtection="1">
      <alignment horizontal="center"/>
    </xf>
    <xf numFmtId="0" fontId="16" fillId="0" borderId="0" xfId="49" applyNumberFormat="1" applyFont="1" applyFill="1" applyBorder="1" applyAlignment="1" applyProtection="1">
      <alignment horizontal="center"/>
    </xf>
    <xf numFmtId="49" fontId="20" fillId="0" borderId="0" xfId="49" applyNumberFormat="1" applyFont="1" applyFill="1" applyBorder="1" applyAlignment="1" applyProtection="1"/>
    <xf numFmtId="49" fontId="21" fillId="0" borderId="0" xfId="49" applyNumberFormat="1" applyFont="1" applyFill="1" applyBorder="1" applyAlignment="1" applyProtection="1">
      <alignment horizontal="center"/>
    </xf>
    <xf numFmtId="0" fontId="21" fillId="0" borderId="0" xfId="49" applyNumberFormat="1" applyFont="1" applyFill="1" applyBorder="1" applyAlignment="1" applyProtection="1">
      <alignment horizontal="center"/>
    </xf>
    <xf numFmtId="49" fontId="16" fillId="0" borderId="0" xfId="49" applyNumberFormat="1" applyFont="1" applyFill="1" applyBorder="1" applyAlignment="1" applyProtection="1">
      <alignment wrapText="1"/>
    </xf>
    <xf numFmtId="49" fontId="17" fillId="0" borderId="0" xfId="49" applyNumberFormat="1" applyFont="1" applyFill="1" applyBorder="1" applyAlignment="1" applyProtection="1">
      <alignment vertical="top"/>
    </xf>
    <xf numFmtId="0" fontId="17" fillId="0" borderId="0" xfId="49" applyNumberFormat="1" applyFont="1" applyFill="1" applyBorder="1" applyAlignment="1" applyProtection="1">
      <alignment vertical="top"/>
    </xf>
    <xf numFmtId="0" fontId="17" fillId="0" borderId="0" xfId="49" applyNumberFormat="1" applyFont="1" applyFill="1" applyBorder="1" applyAlignment="1" applyProtection="1">
      <alignment horizontal="center"/>
    </xf>
    <xf numFmtId="0" fontId="17" fillId="0" borderId="0" xfId="49" applyNumberFormat="1" applyFont="1" applyFill="1" applyBorder="1" applyAlignment="1" applyProtection="1"/>
    <xf numFmtId="49" fontId="20" fillId="0" borderId="0" xfId="49" applyNumberFormat="1" applyFont="1" applyFill="1" applyBorder="1" applyAlignment="1" applyProtection="1">
      <alignment horizontal="left"/>
    </xf>
    <xf numFmtId="49" fontId="19" fillId="0" borderId="3" xfId="49" applyNumberFormat="1" applyFont="1" applyFill="1" applyBorder="1" applyAlignment="1" applyProtection="1">
      <alignment horizontal="center" vertical="top" wrapText="1"/>
    </xf>
    <xf numFmtId="0" fontId="19" fillId="0" borderId="3" xfId="49" applyNumberFormat="1" applyFont="1" applyFill="1" applyBorder="1" applyAlignment="1" applyProtection="1">
      <alignment horizontal="center" vertical="top" wrapText="1"/>
    </xf>
    <xf numFmtId="49" fontId="19" fillId="0" borderId="3" xfId="49" applyNumberFormat="1" applyFont="1" applyFill="1" applyBorder="1" applyAlignment="1" applyProtection="1">
      <alignment horizontal="left" vertical="top" wrapText="1"/>
    </xf>
    <xf numFmtId="0" fontId="19" fillId="0" borderId="3" xfId="49" applyNumberFormat="1" applyFont="1" applyFill="1" applyBorder="1" applyAlignment="1" applyProtection="1">
      <alignment horizontal="left" vertical="top" wrapText="1"/>
    </xf>
    <xf numFmtId="4" fontId="19" fillId="0" borderId="3" xfId="49" applyNumberFormat="1" applyFont="1" applyFill="1" applyBorder="1" applyAlignment="1" applyProtection="1">
      <alignment horizontal="right" vertical="top" wrapText="1"/>
    </xf>
    <xf numFmtId="0" fontId="19" fillId="0" borderId="3" xfId="49" applyNumberFormat="1" applyFont="1" applyFill="1" applyBorder="1" applyAlignment="1" applyProtection="1">
      <alignment horizontal="right" vertical="top" wrapText="1"/>
    </xf>
    <xf numFmtId="49" fontId="24" fillId="0" borderId="3" xfId="49" applyNumberFormat="1" applyFont="1" applyFill="1" applyBorder="1" applyAlignment="1" applyProtection="1"/>
    <xf numFmtId="4" fontId="24" fillId="0" borderId="3" xfId="49" applyNumberFormat="1" applyFont="1" applyFill="1" applyBorder="1" applyAlignment="1" applyProtection="1">
      <alignment horizontal="right" vertical="top" wrapText="1"/>
    </xf>
    <xf numFmtId="0" fontId="24" fillId="0" borderId="3" xfId="49" applyNumberFormat="1" applyFont="1" applyFill="1" applyBorder="1" applyAlignment="1" applyProtection="1">
      <alignment horizontal="right" vertical="top"/>
    </xf>
    <xf numFmtId="4" fontId="24" fillId="0" borderId="3" xfId="49" applyNumberFormat="1" applyFont="1" applyFill="1" applyBorder="1" applyAlignment="1" applyProtection="1">
      <alignment horizontal="right" vertical="top"/>
    </xf>
    <xf numFmtId="3" fontId="19" fillId="0" borderId="3" xfId="49" applyNumberFormat="1" applyFont="1" applyFill="1" applyBorder="1" applyAlignment="1" applyProtection="1">
      <alignment horizontal="right" vertical="top" wrapText="1"/>
    </xf>
    <xf numFmtId="3" fontId="24" fillId="0" borderId="3" xfId="49" applyNumberFormat="1" applyFont="1" applyFill="1" applyBorder="1" applyAlignment="1" applyProtection="1">
      <alignment horizontal="right" vertical="top" wrapText="1"/>
    </xf>
    <xf numFmtId="3" fontId="24" fillId="0" borderId="3" xfId="49" applyNumberFormat="1" applyFont="1" applyFill="1" applyBorder="1" applyAlignment="1" applyProtection="1">
      <alignment horizontal="right" vertical="top"/>
    </xf>
    <xf numFmtId="169" fontId="19" fillId="0" borderId="3" xfId="49" applyNumberFormat="1" applyFont="1" applyFill="1" applyBorder="1" applyAlignment="1" applyProtection="1">
      <alignment horizontal="right" vertical="top" wrapText="1"/>
    </xf>
    <xf numFmtId="169" fontId="24" fillId="0" borderId="3" xfId="49" applyNumberFormat="1" applyFont="1" applyFill="1" applyBorder="1" applyAlignment="1" applyProtection="1">
      <alignment horizontal="right" vertical="top"/>
    </xf>
    <xf numFmtId="0" fontId="24" fillId="0" borderId="3" xfId="49" applyNumberFormat="1" applyFont="1" applyFill="1" applyBorder="1" applyAlignment="1" applyProtection="1">
      <alignment horizontal="right" vertical="top" wrapText="1"/>
    </xf>
    <xf numFmtId="169" fontId="24" fillId="0" borderId="3" xfId="49" applyNumberFormat="1" applyFont="1" applyFill="1" applyBorder="1" applyAlignment="1" applyProtection="1">
      <alignment horizontal="right" vertical="top" wrapText="1"/>
    </xf>
    <xf numFmtId="49" fontId="16" fillId="0" borderId="0" xfId="49" applyNumberFormat="1" applyFont="1" applyFill="1" applyBorder="1" applyAlignment="1" applyProtection="1">
      <alignment horizontal="left" vertical="top"/>
    </xf>
    <xf numFmtId="0" fontId="16" fillId="0" borderId="1" xfId="49" applyNumberFormat="1" applyFont="1" applyFill="1" applyBorder="1" applyAlignment="1" applyProtection="1">
      <alignment horizontal="left" vertical="top"/>
    </xf>
    <xf numFmtId="0" fontId="17" fillId="0" borderId="2" xfId="49" applyNumberFormat="1" applyFont="1" applyFill="1" applyBorder="1" applyAlignment="1" applyProtection="1"/>
    <xf numFmtId="0" fontId="16" fillId="0" borderId="0" xfId="49" applyNumberFormat="1" applyFont="1" applyFill="1" applyBorder="1" applyAlignment="1" applyProtection="1">
      <alignment horizontal="left" vertical="top"/>
    </xf>
    <xf numFmtId="0" fontId="25" fillId="0" borderId="0" xfId="49" applyNumberFormat="1" applyFont="1" applyFill="1" applyBorder="1" applyAlignment="1" applyProtection="1">
      <alignment horizontal="left" vertical="top"/>
    </xf>
    <xf numFmtId="0" fontId="16" fillId="0" borderId="0" xfId="49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right"/>
    </xf>
    <xf numFmtId="0" fontId="15" fillId="0" borderId="0" xfId="0" applyFont="1" applyAlignment="1"/>
    <xf numFmtId="0" fontId="13" fillId="0" borderId="0" xfId="0" applyNumberFormat="1" applyFont="1" applyFill="1" applyBorder="1" applyAlignment="1" applyProtection="1">
      <alignment horizontal="center"/>
    </xf>
    <xf numFmtId="0" fontId="28" fillId="0" borderId="0" xfId="0" applyFont="1" applyAlignment="1"/>
    <xf numFmtId="0" fontId="27" fillId="0" borderId="0" xfId="0" applyNumberFormat="1" applyFont="1" applyFill="1" applyBorder="1" applyAlignment="1" applyProtection="1">
      <alignment horizontal="center"/>
    </xf>
    <xf numFmtId="0" fontId="31" fillId="0" borderId="3" xfId="0" applyNumberFormat="1" applyFont="1" applyFill="1" applyBorder="1" applyAlignment="1" applyProtection="1">
      <alignment horizontal="center" vertical="center" wrapText="1"/>
    </xf>
    <xf numFmtId="0" fontId="31" fillId="0" borderId="3" xfId="0" applyNumberFormat="1" applyFont="1" applyFill="1" applyBorder="1" applyAlignment="1" applyProtection="1">
      <alignment horizontal="center"/>
    </xf>
    <xf numFmtId="0" fontId="31" fillId="2" borderId="3" xfId="0" applyNumberFormat="1" applyFont="1" applyFill="1" applyBorder="1" applyAlignment="1" applyProtection="1">
      <alignment horizontal="center"/>
    </xf>
    <xf numFmtId="49" fontId="11" fillId="3" borderId="3" xfId="0" applyNumberFormat="1" applyFont="1" applyFill="1" applyBorder="1" applyAlignment="1" applyProtection="1">
      <alignment vertical="top"/>
    </xf>
    <xf numFmtId="49" fontId="11" fillId="3" borderId="3" xfId="0" applyNumberFormat="1" applyFont="1" applyFill="1" applyBorder="1" applyAlignment="1" applyProtection="1">
      <alignment vertical="top" wrapText="1"/>
    </xf>
    <xf numFmtId="0" fontId="11" fillId="3" borderId="3" xfId="0" applyNumberFormat="1" applyFont="1" applyFill="1" applyBorder="1" applyAlignment="1" applyProtection="1">
      <alignment horizontal="center" vertical="top" wrapText="1"/>
    </xf>
    <xf numFmtId="1" fontId="11" fillId="3" borderId="3" xfId="0" applyNumberFormat="1" applyFont="1" applyFill="1" applyBorder="1" applyAlignment="1" applyProtection="1">
      <alignment horizontal="center" vertical="top"/>
    </xf>
    <xf numFmtId="4" fontId="11" fillId="3" borderId="3" xfId="0" applyNumberFormat="1" applyFont="1" applyFill="1" applyBorder="1" applyAlignment="1" applyProtection="1">
      <alignment horizontal="right" vertical="top"/>
    </xf>
    <xf numFmtId="0" fontId="0" fillId="3" borderId="3" xfId="0" applyFill="1" applyBorder="1"/>
    <xf numFmtId="49" fontId="11" fillId="2" borderId="3" xfId="0" applyNumberFormat="1" applyFont="1" applyFill="1" applyBorder="1" applyAlignment="1" applyProtection="1">
      <alignment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1" fontId="11" fillId="2" borderId="3" xfId="0" applyNumberFormat="1" applyFont="1" applyFill="1" applyBorder="1" applyAlignment="1" applyProtection="1">
      <alignment horizontal="center" vertical="top"/>
    </xf>
    <xf numFmtId="4" fontId="11" fillId="2" borderId="3" xfId="0" applyNumberFormat="1" applyFont="1" applyFill="1" applyBorder="1" applyAlignment="1" applyProtection="1">
      <alignment horizontal="right" vertical="top"/>
    </xf>
    <xf numFmtId="0" fontId="0" fillId="2" borderId="3" xfId="0" applyFill="1" applyBorder="1"/>
    <xf numFmtId="49" fontId="19" fillId="0" borderId="3" xfId="0" applyNumberFormat="1" applyFont="1" applyFill="1" applyBorder="1" applyAlignment="1" applyProtection="1">
      <alignment horizontal="right" vertical="top"/>
    </xf>
    <xf numFmtId="49" fontId="19" fillId="0" borderId="3" xfId="0" applyNumberFormat="1" applyFont="1" applyFill="1" applyBorder="1" applyAlignment="1" applyProtection="1">
      <alignment horizontal="center" vertical="top"/>
    </xf>
    <xf numFmtId="49" fontId="19" fillId="0" borderId="3" xfId="0" applyNumberFormat="1" applyFont="1" applyFill="1" applyBorder="1" applyAlignment="1" applyProtection="1">
      <alignment horizontal="left" vertical="top" wrapText="1"/>
    </xf>
    <xf numFmtId="0" fontId="19" fillId="0" borderId="3" xfId="0" applyNumberFormat="1" applyFont="1" applyFill="1" applyBorder="1" applyAlignment="1" applyProtection="1">
      <alignment horizontal="center" vertical="top"/>
    </xf>
    <xf numFmtId="164" fontId="19" fillId="0" borderId="3" xfId="0" applyNumberFormat="1" applyFont="1" applyFill="1" applyBorder="1" applyAlignment="1" applyProtection="1">
      <alignment horizontal="center" vertical="top"/>
    </xf>
    <xf numFmtId="171" fontId="19" fillId="0" borderId="3" xfId="0" applyNumberFormat="1" applyFont="1" applyFill="1" applyBorder="1" applyAlignment="1" applyProtection="1">
      <alignment horizontal="right" vertical="top"/>
    </xf>
    <xf numFmtId="4" fontId="19" fillId="0" borderId="3" xfId="0" applyNumberFormat="1" applyFont="1" applyFill="1" applyBorder="1" applyAlignment="1" applyProtection="1">
      <alignment horizontal="right" vertical="top"/>
    </xf>
    <xf numFmtId="165" fontId="19" fillId="0" borderId="3" xfId="0" applyNumberFormat="1" applyFont="1" applyFill="1" applyBorder="1" applyAlignment="1" applyProtection="1">
      <alignment horizontal="center" vertical="top"/>
    </xf>
    <xf numFmtId="172" fontId="19" fillId="0" borderId="3" xfId="0" applyNumberFormat="1" applyFont="1" applyFill="1" applyBorder="1" applyAlignment="1" applyProtection="1">
      <alignment horizontal="center" vertical="top"/>
    </xf>
    <xf numFmtId="1" fontId="19" fillId="0" borderId="3" xfId="0" applyNumberFormat="1" applyFont="1" applyFill="1" applyBorder="1" applyAlignment="1" applyProtection="1">
      <alignment horizontal="center" vertical="top"/>
    </xf>
    <xf numFmtId="2" fontId="19" fillId="0" borderId="3" xfId="0" applyNumberFormat="1" applyFont="1" applyFill="1" applyBorder="1" applyAlignment="1" applyProtection="1">
      <alignment horizontal="center" vertical="top"/>
    </xf>
    <xf numFmtId="170" fontId="19" fillId="0" borderId="3" xfId="0" applyNumberFormat="1" applyFont="1" applyFill="1" applyBorder="1" applyAlignment="1" applyProtection="1">
      <alignment horizontal="center" vertical="top"/>
    </xf>
    <xf numFmtId="173" fontId="19" fillId="0" borderId="3" xfId="0" applyNumberFormat="1" applyFont="1" applyFill="1" applyBorder="1" applyAlignment="1" applyProtection="1">
      <alignment horizontal="center" vertical="top"/>
    </xf>
    <xf numFmtId="49" fontId="24" fillId="0" borderId="3" xfId="0" applyNumberFormat="1" applyFont="1" applyFill="1" applyBorder="1" applyAlignment="1" applyProtection="1">
      <alignment horizontal="left" vertical="top" wrapText="1"/>
    </xf>
    <xf numFmtId="49" fontId="19" fillId="4" borderId="3" xfId="0" applyNumberFormat="1" applyFont="1" applyFill="1" applyBorder="1" applyAlignment="1" applyProtection="1">
      <alignment horizontal="right" vertical="top"/>
    </xf>
    <xf numFmtId="49" fontId="19" fillId="4" borderId="3" xfId="0" applyNumberFormat="1" applyFont="1" applyFill="1" applyBorder="1" applyAlignment="1" applyProtection="1">
      <alignment horizontal="center" vertical="top"/>
    </xf>
    <xf numFmtId="49" fontId="19" fillId="4" borderId="3" xfId="0" applyNumberFormat="1" applyFont="1" applyFill="1" applyBorder="1" applyAlignment="1" applyProtection="1">
      <alignment horizontal="left" vertical="top" wrapText="1"/>
    </xf>
    <xf numFmtId="0" fontId="19" fillId="4" borderId="3" xfId="0" applyNumberFormat="1" applyFont="1" applyFill="1" applyBorder="1" applyAlignment="1" applyProtection="1">
      <alignment horizontal="center" vertical="top"/>
    </xf>
    <xf numFmtId="1" fontId="19" fillId="4" borderId="3" xfId="0" applyNumberFormat="1" applyFont="1" applyFill="1" applyBorder="1" applyAlignment="1" applyProtection="1">
      <alignment horizontal="center" vertical="top"/>
    </xf>
    <xf numFmtId="49" fontId="11" fillId="5" borderId="3" xfId="0" applyNumberFormat="1" applyFont="1" applyFill="1" applyBorder="1" applyAlignment="1" applyProtection="1">
      <alignment vertical="top"/>
    </xf>
    <xf numFmtId="49" fontId="11" fillId="5" borderId="3" xfId="0" applyNumberFormat="1" applyFont="1" applyFill="1" applyBorder="1" applyAlignment="1" applyProtection="1">
      <alignment horizontal="left" vertical="top"/>
    </xf>
    <xf numFmtId="49" fontId="10" fillId="5" borderId="3" xfId="0" applyNumberFormat="1" applyFont="1" applyFill="1" applyBorder="1" applyAlignment="1" applyProtection="1">
      <alignment vertical="top" wrapText="1"/>
    </xf>
    <xf numFmtId="0" fontId="11" fillId="5" borderId="3" xfId="0" applyNumberFormat="1" applyFont="1" applyFill="1" applyBorder="1" applyAlignment="1" applyProtection="1">
      <alignment horizontal="center" vertical="top" wrapText="1"/>
    </xf>
    <xf numFmtId="1" fontId="11" fillId="5" borderId="3" xfId="0" applyNumberFormat="1" applyFont="1" applyFill="1" applyBorder="1" applyAlignment="1" applyProtection="1">
      <alignment horizontal="center" vertical="top"/>
    </xf>
    <xf numFmtId="4" fontId="11" fillId="5" borderId="3" xfId="0" applyNumberFormat="1" applyFont="1" applyFill="1" applyBorder="1" applyAlignment="1" applyProtection="1">
      <alignment horizontal="right" vertical="top"/>
    </xf>
    <xf numFmtId="4" fontId="10" fillId="5" borderId="3" xfId="0" applyNumberFormat="1" applyFont="1" applyFill="1" applyBorder="1" applyAlignment="1" applyProtection="1">
      <alignment horizontal="right" vertical="top"/>
    </xf>
    <xf numFmtId="49" fontId="19" fillId="5" borderId="3" xfId="0" applyNumberFormat="1" applyFont="1" applyFill="1" applyBorder="1" applyAlignment="1" applyProtection="1">
      <alignment horizontal="right" vertical="top"/>
    </xf>
    <xf numFmtId="49" fontId="19" fillId="5" borderId="3" xfId="0" applyNumberFormat="1" applyFont="1" applyFill="1" applyBorder="1" applyAlignment="1" applyProtection="1">
      <alignment horizontal="center" vertical="top"/>
    </xf>
    <xf numFmtId="49" fontId="19" fillId="5" borderId="3" xfId="0" applyNumberFormat="1" applyFont="1" applyFill="1" applyBorder="1" applyAlignment="1" applyProtection="1">
      <alignment horizontal="left" vertical="top" wrapText="1"/>
    </xf>
    <xf numFmtId="0" fontId="19" fillId="5" borderId="3" xfId="0" applyNumberFormat="1" applyFont="1" applyFill="1" applyBorder="1" applyAlignment="1" applyProtection="1">
      <alignment horizontal="center" vertical="top"/>
    </xf>
    <xf numFmtId="1" fontId="19" fillId="5" borderId="3" xfId="0" applyNumberFormat="1" applyFont="1" applyFill="1" applyBorder="1" applyAlignment="1" applyProtection="1">
      <alignment horizontal="center" vertical="top"/>
    </xf>
    <xf numFmtId="4" fontId="19" fillId="5" borderId="3" xfId="0" applyNumberFormat="1" applyFont="1" applyFill="1" applyBorder="1" applyAlignment="1" applyProtection="1">
      <alignment horizontal="right" vertical="top"/>
    </xf>
    <xf numFmtId="171" fontId="19" fillId="5" borderId="3" xfId="0" applyNumberFormat="1" applyFont="1" applyFill="1" applyBorder="1" applyAlignment="1" applyProtection="1">
      <alignment horizontal="right" vertical="top"/>
    </xf>
    <xf numFmtId="49" fontId="23" fillId="0" borderId="3" xfId="0" applyNumberFormat="1" applyFont="1" applyFill="1" applyBorder="1" applyAlignment="1" applyProtection="1">
      <alignment horizontal="left" vertical="top" wrapText="1"/>
    </xf>
    <xf numFmtId="171" fontId="25" fillId="0" borderId="3" xfId="0" applyNumberFormat="1" applyFont="1" applyFill="1" applyBorder="1" applyAlignment="1" applyProtection="1">
      <alignment horizontal="right" vertical="top"/>
    </xf>
    <xf numFmtId="49" fontId="11" fillId="2" borderId="3" xfId="0" applyNumberFormat="1" applyFont="1" applyFill="1" applyBorder="1" applyAlignment="1" applyProtection="1">
      <alignment horizontal="left" vertical="top"/>
    </xf>
    <xf numFmtId="49" fontId="11" fillId="2" borderId="3" xfId="0" applyNumberFormat="1" applyFont="1" applyFill="1" applyBorder="1" applyAlignment="1" applyProtection="1">
      <alignment vertical="top" wrapText="1"/>
    </xf>
    <xf numFmtId="4" fontId="10" fillId="2" borderId="3" xfId="0" applyNumberFormat="1" applyFont="1" applyFill="1" applyBorder="1" applyAlignment="1" applyProtection="1">
      <alignment horizontal="right" vertical="top"/>
    </xf>
    <xf numFmtId="49" fontId="11" fillId="0" borderId="3" xfId="0" applyNumberFormat="1" applyFont="1" applyFill="1" applyBorder="1" applyAlignment="1" applyProtection="1">
      <alignment horizontal="left" vertical="top" wrapText="1"/>
    </xf>
    <xf numFmtId="49" fontId="19" fillId="2" borderId="3" xfId="0" applyNumberFormat="1" applyFont="1" applyFill="1" applyBorder="1" applyAlignment="1" applyProtection="1">
      <alignment horizontal="right" vertical="top"/>
    </xf>
    <xf numFmtId="49" fontId="19" fillId="2" borderId="3" xfId="0" applyNumberFormat="1" applyFont="1" applyFill="1" applyBorder="1" applyAlignment="1" applyProtection="1">
      <alignment horizontal="center" vertical="top"/>
    </xf>
    <xf numFmtId="49" fontId="24" fillId="2" borderId="3" xfId="0" applyNumberFormat="1" applyFont="1" applyFill="1" applyBorder="1" applyAlignment="1" applyProtection="1">
      <alignment horizontal="left" vertical="top" wrapText="1"/>
    </xf>
    <xf numFmtId="0" fontId="19" fillId="2" borderId="3" xfId="0" applyNumberFormat="1" applyFont="1" applyFill="1" applyBorder="1" applyAlignment="1" applyProtection="1">
      <alignment horizontal="center" vertical="top"/>
    </xf>
    <xf numFmtId="1" fontId="19" fillId="2" borderId="3" xfId="0" applyNumberFormat="1" applyFont="1" applyFill="1" applyBorder="1" applyAlignment="1" applyProtection="1">
      <alignment horizontal="center" vertical="top"/>
    </xf>
    <xf numFmtId="171" fontId="19" fillId="2" borderId="3" xfId="0" applyNumberFormat="1" applyFont="1" applyFill="1" applyBorder="1" applyAlignment="1" applyProtection="1">
      <alignment horizontal="right" vertical="top"/>
    </xf>
    <xf numFmtId="4" fontId="19" fillId="2" borderId="3" xfId="0" applyNumberFormat="1" applyFont="1" applyFill="1" applyBorder="1" applyAlignment="1" applyProtection="1">
      <alignment horizontal="right" vertical="top"/>
    </xf>
    <xf numFmtId="49" fontId="19" fillId="5" borderId="3" xfId="49" applyNumberFormat="1" applyFont="1" applyFill="1" applyBorder="1" applyAlignment="1" applyProtection="1">
      <alignment horizontal="center" vertical="top"/>
    </xf>
    <xf numFmtId="49" fontId="19" fillId="5" borderId="3" xfId="49" applyNumberFormat="1" applyFont="1" applyFill="1" applyBorder="1" applyAlignment="1" applyProtection="1">
      <alignment horizontal="left" vertical="top" wrapText="1"/>
    </xf>
    <xf numFmtId="0" fontId="19" fillId="5" borderId="3" xfId="49" applyNumberFormat="1" applyFont="1" applyFill="1" applyBorder="1" applyAlignment="1" applyProtection="1">
      <alignment horizontal="center" vertical="top"/>
    </xf>
    <xf numFmtId="1" fontId="19" fillId="5" borderId="3" xfId="49" applyNumberFormat="1" applyFont="1" applyFill="1" applyBorder="1" applyAlignment="1" applyProtection="1">
      <alignment horizontal="center" vertical="top"/>
    </xf>
    <xf numFmtId="171" fontId="19" fillId="5" borderId="3" xfId="49" applyNumberFormat="1" applyFont="1" applyFill="1" applyBorder="1" applyAlignment="1" applyProtection="1">
      <alignment horizontal="right" vertical="top"/>
    </xf>
    <xf numFmtId="4" fontId="19" fillId="5" borderId="3" xfId="49" applyNumberFormat="1" applyFont="1" applyFill="1" applyBorder="1" applyAlignment="1" applyProtection="1">
      <alignment horizontal="right" vertical="top"/>
    </xf>
    <xf numFmtId="49" fontId="11" fillId="5" borderId="3" xfId="0" applyNumberFormat="1" applyFont="1" applyFill="1" applyBorder="1" applyAlignment="1" applyProtection="1">
      <alignment vertical="top" wrapText="1"/>
    </xf>
    <xf numFmtId="172" fontId="19" fillId="5" borderId="3" xfId="0" applyNumberFormat="1" applyFont="1" applyFill="1" applyBorder="1" applyAlignment="1" applyProtection="1">
      <alignment horizontal="center" vertical="top"/>
    </xf>
    <xf numFmtId="2" fontId="19" fillId="5" borderId="3" xfId="0" applyNumberFormat="1" applyFont="1" applyFill="1" applyBorder="1" applyAlignment="1" applyProtection="1">
      <alignment horizontal="center" vertical="top"/>
    </xf>
    <xf numFmtId="49" fontId="11" fillId="5" borderId="3" xfId="0" applyNumberFormat="1" applyFont="1" applyFill="1" applyBorder="1" applyAlignment="1" applyProtection="1">
      <alignment horizontal="left" vertical="top" wrapText="1"/>
    </xf>
    <xf numFmtId="4" fontId="8" fillId="5" borderId="3" xfId="0" applyNumberFormat="1" applyFont="1" applyFill="1" applyBorder="1" applyAlignment="1" applyProtection="1">
      <alignment horizontal="right" vertical="top"/>
    </xf>
    <xf numFmtId="49" fontId="19" fillId="2" borderId="3" xfId="0" applyNumberFormat="1" applyFont="1" applyFill="1" applyBorder="1" applyAlignment="1" applyProtection="1">
      <alignment horizontal="left" vertical="top" wrapText="1"/>
    </xf>
    <xf numFmtId="2" fontId="19" fillId="2" borderId="3" xfId="0" applyNumberFormat="1" applyFont="1" applyFill="1" applyBorder="1" applyAlignment="1" applyProtection="1">
      <alignment horizontal="center" vertical="top"/>
    </xf>
    <xf numFmtId="172" fontId="19" fillId="2" borderId="3" xfId="0" applyNumberFormat="1" applyFont="1" applyFill="1" applyBorder="1" applyAlignment="1" applyProtection="1">
      <alignment horizontal="center" vertical="top"/>
    </xf>
    <xf numFmtId="165" fontId="19" fillId="2" borderId="3" xfId="0" applyNumberFormat="1" applyFont="1" applyFill="1" applyBorder="1" applyAlignment="1" applyProtection="1">
      <alignment horizontal="center" vertical="top"/>
    </xf>
    <xf numFmtId="49" fontId="24" fillId="5" borderId="3" xfId="0" applyNumberFormat="1" applyFont="1" applyFill="1" applyBorder="1" applyAlignment="1" applyProtection="1">
      <alignment horizontal="left" vertical="top" wrapText="1"/>
    </xf>
    <xf numFmtId="49" fontId="10" fillId="5" borderId="3" xfId="0" applyNumberFormat="1" applyFont="1" applyFill="1" applyBorder="1" applyAlignment="1" applyProtection="1">
      <alignment vertical="top"/>
    </xf>
    <xf numFmtId="49" fontId="10" fillId="5" borderId="3" xfId="0" applyNumberFormat="1" applyFont="1" applyFill="1" applyBorder="1" applyAlignment="1" applyProtection="1">
      <alignment horizontal="left" vertical="top"/>
    </xf>
    <xf numFmtId="0" fontId="10" fillId="5" borderId="3" xfId="0" applyNumberFormat="1" applyFont="1" applyFill="1" applyBorder="1" applyAlignment="1" applyProtection="1">
      <alignment horizontal="center" vertical="top" wrapText="1"/>
    </xf>
    <xf numFmtId="1" fontId="10" fillId="5" borderId="3" xfId="0" applyNumberFormat="1" applyFont="1" applyFill="1" applyBorder="1" applyAlignment="1" applyProtection="1">
      <alignment horizontal="center" vertical="top"/>
    </xf>
    <xf numFmtId="4" fontId="8" fillId="2" borderId="3" xfId="0" applyNumberFormat="1" applyFont="1" applyFill="1" applyBorder="1" applyAlignment="1" applyProtection="1">
      <alignment horizontal="right" vertical="top"/>
    </xf>
    <xf numFmtId="164" fontId="19" fillId="4" borderId="3" xfId="0" applyNumberFormat="1" applyFont="1" applyFill="1" applyBorder="1" applyAlignment="1" applyProtection="1">
      <alignment horizontal="center" vertical="top"/>
    </xf>
    <xf numFmtId="165" fontId="19" fillId="4" borderId="3" xfId="0" applyNumberFormat="1" applyFont="1" applyFill="1" applyBorder="1" applyAlignment="1" applyProtection="1">
      <alignment horizontal="center" vertical="top"/>
    </xf>
    <xf numFmtId="170" fontId="19" fillId="4" borderId="3" xfId="0" applyNumberFormat="1" applyFont="1" applyFill="1" applyBorder="1" applyAlignment="1" applyProtection="1">
      <alignment horizontal="center" vertical="top"/>
    </xf>
    <xf numFmtId="2" fontId="19" fillId="4" borderId="3" xfId="0" applyNumberFormat="1" applyFont="1" applyFill="1" applyBorder="1" applyAlignment="1" applyProtection="1">
      <alignment horizontal="center" vertical="top"/>
    </xf>
    <xf numFmtId="173" fontId="19" fillId="4" borderId="3" xfId="0" applyNumberFormat="1" applyFont="1" applyFill="1" applyBorder="1" applyAlignment="1" applyProtection="1">
      <alignment horizontal="center" vertical="top"/>
    </xf>
    <xf numFmtId="174" fontId="19" fillId="0" borderId="3" xfId="0" applyNumberFormat="1" applyFont="1" applyFill="1" applyBorder="1" applyAlignment="1" applyProtection="1">
      <alignment horizontal="center" vertical="top"/>
    </xf>
    <xf numFmtId="4" fontId="32" fillId="2" borderId="3" xfId="0" applyNumberFormat="1" applyFont="1" applyFill="1" applyBorder="1" applyAlignment="1" applyProtection="1">
      <alignment horizontal="right" vertical="top"/>
    </xf>
    <xf numFmtId="171" fontId="16" fillId="0" borderId="3" xfId="0" applyNumberFormat="1" applyFont="1" applyFill="1" applyBorder="1" applyAlignment="1" applyProtection="1">
      <alignment horizontal="right" vertical="top"/>
    </xf>
    <xf numFmtId="4" fontId="16" fillId="0" borderId="3" xfId="0" applyNumberFormat="1" applyFont="1" applyFill="1" applyBorder="1" applyAlignment="1" applyProtection="1">
      <alignment horizontal="right" vertical="top"/>
    </xf>
    <xf numFmtId="0" fontId="27" fillId="3" borderId="3" xfId="0" applyNumberFormat="1" applyFont="1" applyFill="1" applyBorder="1" applyAlignment="1" applyProtection="1"/>
    <xf numFmtId="1" fontId="32" fillId="3" borderId="3" xfId="0" applyNumberFormat="1" applyFont="1" applyFill="1" applyBorder="1" applyAlignment="1" applyProtection="1">
      <alignment horizontal="center" vertical="top"/>
    </xf>
    <xf numFmtId="2" fontId="11" fillId="3" borderId="3" xfId="0" applyNumberFormat="1" applyFont="1" applyFill="1" applyBorder="1" applyAlignment="1" applyProtection="1">
      <alignment horizontal="center" vertical="top"/>
    </xf>
    <xf numFmtId="171" fontId="19" fillId="3" borderId="3" xfId="0" applyNumberFormat="1" applyFont="1" applyFill="1" applyBorder="1" applyAlignment="1" applyProtection="1">
      <alignment horizontal="right" vertical="top"/>
    </xf>
    <xf numFmtId="2" fontId="19" fillId="6" borderId="3" xfId="49" applyNumberFormat="1" applyFont="1" applyFill="1" applyBorder="1" applyAlignment="1" applyProtection="1">
      <alignment horizontal="right" vertical="top"/>
    </xf>
    <xf numFmtId="0" fontId="27" fillId="0" borderId="3" xfId="0" applyNumberFormat="1" applyFont="1" applyFill="1" applyBorder="1" applyAlignment="1" applyProtection="1"/>
    <xf numFmtId="4" fontId="11" fillId="6" borderId="3" xfId="49" applyNumberFormat="1" applyFont="1" applyFill="1" applyBorder="1" applyAlignment="1" applyProtection="1">
      <alignment horizontal="right" vertical="top"/>
    </xf>
    <xf numFmtId="4" fontId="34" fillId="2" borderId="3" xfId="36" applyNumberFormat="1" applyFont="1" applyFill="1" applyBorder="1" applyAlignment="1">
      <alignment horizontal="right" vertical="center"/>
    </xf>
    <xf numFmtId="4" fontId="27" fillId="0" borderId="0" xfId="0" applyNumberFormat="1" applyFont="1" applyFill="1" applyBorder="1" applyAlignment="1" applyProtection="1"/>
    <xf numFmtId="49" fontId="35" fillId="2" borderId="4" xfId="36" applyNumberFormat="1" applyFont="1" applyFill="1" applyBorder="1" applyAlignment="1">
      <alignment vertical="center"/>
    </xf>
    <xf numFmtId="4" fontId="37" fillId="2" borderId="3" xfId="36" applyNumberFormat="1" applyFont="1" applyFill="1" applyBorder="1" applyAlignment="1">
      <alignment horizontal="center" vertical="top"/>
    </xf>
    <xf numFmtId="49" fontId="38" fillId="6" borderId="4" xfId="36" applyNumberFormat="1" applyFont="1" applyFill="1" applyBorder="1" applyAlignment="1">
      <alignment vertical="center"/>
    </xf>
    <xf numFmtId="4" fontId="32" fillId="6" borderId="3" xfId="49" applyNumberFormat="1" applyFont="1" applyFill="1" applyBorder="1" applyAlignment="1" applyProtection="1">
      <alignment horizontal="right" vertical="top"/>
    </xf>
    <xf numFmtId="49" fontId="40" fillId="2" borderId="4" xfId="36" applyNumberFormat="1" applyFont="1" applyFill="1" applyBorder="1" applyAlignment="1">
      <alignment vertical="center"/>
    </xf>
    <xf numFmtId="4" fontId="11" fillId="2" borderId="3" xfId="49" applyNumberFormat="1" applyFont="1" applyFill="1" applyBorder="1" applyAlignment="1" applyProtection="1">
      <alignment horizontal="right" vertical="top"/>
    </xf>
    <xf numFmtId="49" fontId="40" fillId="2" borderId="4" xfId="36" applyNumberFormat="1" applyFont="1" applyFill="1" applyBorder="1" applyAlignment="1">
      <alignment horizontal="center" vertical="center"/>
    </xf>
    <xf numFmtId="0" fontId="27" fillId="2" borderId="3" xfId="0" applyNumberFormat="1" applyFont="1" applyFill="1" applyBorder="1" applyAlignment="1" applyProtection="1"/>
    <xf numFmtId="0" fontId="1" fillId="0" borderId="3" xfId="36" applyFont="1" applyBorder="1"/>
    <xf numFmtId="0" fontId="27" fillId="2" borderId="0" xfId="0" applyNumberFormat="1" applyFont="1" applyFill="1" applyBorder="1" applyAlignment="1" applyProtection="1"/>
    <xf numFmtId="0" fontId="28" fillId="0" borderId="0" xfId="0" applyFont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17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 vertical="top"/>
    </xf>
    <xf numFmtId="0" fontId="20" fillId="0" borderId="0" xfId="49" applyNumberFormat="1" applyFont="1" applyFill="1" applyBorder="1" applyAlignment="1" applyProtection="1"/>
    <xf numFmtId="0" fontId="20" fillId="0" borderId="0" xfId="49" applyNumberFormat="1" applyFont="1" applyFill="1" applyBorder="1" applyAlignment="1" applyProtection="1">
      <alignment horizontal="left"/>
    </xf>
    <xf numFmtId="0" fontId="23" fillId="0" borderId="0" xfId="49" applyNumberFormat="1" applyFont="1" applyFill="1" applyBorder="1" applyAlignment="1" applyProtection="1">
      <alignment wrapText="1"/>
    </xf>
    <xf numFmtId="1" fontId="19" fillId="0" borderId="3" xfId="49" applyNumberFormat="1" applyFont="1" applyFill="1" applyBorder="1" applyAlignment="1" applyProtection="1">
      <alignment horizontal="center" vertical="top" wrapText="1"/>
    </xf>
    <xf numFmtId="0" fontId="24" fillId="0" borderId="3" xfId="49" applyNumberFormat="1" applyFont="1" applyFill="1" applyBorder="1" applyAlignment="1" applyProtection="1"/>
    <xf numFmtId="0" fontId="24" fillId="0" borderId="0" xfId="49" applyNumberFormat="1" applyFont="1" applyFill="1" applyBorder="1" applyAlignment="1" applyProtection="1">
      <alignment wrapText="1"/>
    </xf>
    <xf numFmtId="0" fontId="20" fillId="0" borderId="0" xfId="49" applyNumberFormat="1" applyFont="1" applyFill="1" applyBorder="1" applyAlignment="1" applyProtection="1">
      <alignment wrapText="1"/>
    </xf>
    <xf numFmtId="0" fontId="7" fillId="0" borderId="0" xfId="49" applyAlignment="1">
      <alignment wrapText="1"/>
    </xf>
    <xf numFmtId="0" fontId="19" fillId="0" borderId="0" xfId="49" applyNumberFormat="1" applyFont="1" applyFill="1" applyBorder="1" applyAlignment="1" applyProtection="1">
      <alignment vertical="top" wrapText="1"/>
    </xf>
    <xf numFmtId="0" fontId="16" fillId="0" borderId="0" xfId="49" applyNumberFormat="1" applyFont="1" applyFill="1" applyBorder="1" applyAlignment="1" applyProtection="1">
      <alignment vertical="top" wrapText="1"/>
    </xf>
    <xf numFmtId="0" fontId="19" fillId="0" borderId="0" xfId="49" applyNumberFormat="1" applyFont="1" applyFill="1" applyBorder="1" applyAlignment="1" applyProtection="1">
      <alignment vertical="top"/>
    </xf>
    <xf numFmtId="0" fontId="17" fillId="0" borderId="2" xfId="49" applyNumberFormat="1" applyFont="1" applyFill="1" applyBorder="1" applyAlignment="1" applyProtection="1">
      <alignment wrapText="1"/>
    </xf>
    <xf numFmtId="0" fontId="19" fillId="0" borderId="0" xfId="49" applyNumberFormat="1" applyFont="1" applyFill="1" applyBorder="1" applyAlignment="1" applyProtection="1">
      <alignment horizontal="center" vertical="top" wrapText="1"/>
    </xf>
    <xf numFmtId="0" fontId="19" fillId="0" borderId="0" xfId="49" applyNumberFormat="1" applyFont="1" applyFill="1" applyBorder="1" applyAlignment="1" applyProtection="1">
      <alignment horizontal="center" vertical="top"/>
    </xf>
    <xf numFmtId="0" fontId="16" fillId="0" borderId="0" xfId="49" applyNumberFormat="1" applyFont="1" applyFill="1" applyBorder="1" applyAlignment="1" applyProtection="1">
      <alignment horizontal="left" vertical="top" wrapText="1"/>
    </xf>
    <xf numFmtId="0" fontId="17" fillId="0" borderId="2" xfId="49" applyNumberFormat="1" applyFont="1" applyFill="1" applyBorder="1" applyAlignment="1" applyProtection="1">
      <alignment horizontal="center" wrapText="1"/>
    </xf>
    <xf numFmtId="0" fontId="19" fillId="0" borderId="0" xfId="49" applyNumberFormat="1" applyFont="1" applyFill="1" applyBorder="1" applyAlignment="1" applyProtection="1">
      <alignment wrapText="1"/>
    </xf>
    <xf numFmtId="0" fontId="19" fillId="0" borderId="0" xfId="49" applyNumberFormat="1" applyFont="1" applyFill="1" applyBorder="1" applyAlignment="1" applyProtection="1"/>
    <xf numFmtId="49" fontId="16" fillId="0" borderId="0" xfId="49" applyNumberFormat="1" applyFont="1" applyFill="1" applyBorder="1" applyAlignment="1" applyProtection="1">
      <alignment horizontal="left"/>
    </xf>
    <xf numFmtId="0" fontId="44" fillId="0" borderId="0" xfId="0" applyFont="1"/>
    <xf numFmtId="0" fontId="3" fillId="0" borderId="0" xfId="43" applyFont="1"/>
    <xf numFmtId="0" fontId="39" fillId="0" borderId="0" xfId="43" applyFont="1"/>
    <xf numFmtId="0" fontId="44" fillId="0" borderId="0" xfId="0" applyNumberFormat="1" applyFont="1" applyFill="1" applyBorder="1" applyAlignment="1" applyProtection="1"/>
    <xf numFmtId="0" fontId="44" fillId="0" borderId="0" xfId="0" applyNumberFormat="1" applyFont="1" applyFill="1" applyBorder="1" applyAlignment="1" applyProtection="1">
      <alignment horizontal="right" vertical="top"/>
    </xf>
    <xf numFmtId="0" fontId="44" fillId="0" borderId="0" xfId="0" applyNumberFormat="1" applyFont="1" applyFill="1" applyBorder="1" applyAlignment="1" applyProtection="1">
      <alignment horizontal="center" vertical="top" wrapText="1"/>
    </xf>
    <xf numFmtId="0" fontId="44" fillId="0" borderId="0" xfId="0" applyNumberFormat="1" applyFont="1" applyFill="1" applyBorder="1" applyAlignment="1" applyProtection="1">
      <alignment horizontal="center" wrapText="1"/>
    </xf>
    <xf numFmtId="0" fontId="44" fillId="0" borderId="0" xfId="0" applyNumberFormat="1" applyFont="1" applyFill="1" applyBorder="1" applyAlignment="1" applyProtection="1">
      <alignment horizontal="center" vertical="top"/>
    </xf>
    <xf numFmtId="0" fontId="44" fillId="0" borderId="0" xfId="0" applyNumberFormat="1" applyFont="1" applyFill="1" applyBorder="1" applyAlignment="1" applyProtection="1">
      <alignment horizontal="center"/>
    </xf>
    <xf numFmtId="0" fontId="44" fillId="0" borderId="0" xfId="0" applyNumberFormat="1" applyFont="1" applyFill="1" applyBorder="1" applyAlignment="1" applyProtection="1">
      <alignment horizontal="right"/>
    </xf>
    <xf numFmtId="0" fontId="45" fillId="0" borderId="0" xfId="0" applyNumberFormat="1" applyFont="1" applyFill="1" applyBorder="1" applyAlignment="1" applyProtection="1">
      <alignment vertical="top"/>
    </xf>
    <xf numFmtId="0" fontId="44" fillId="0" borderId="0" xfId="0" applyNumberFormat="1" applyFont="1" applyFill="1" applyBorder="1" applyAlignment="1" applyProtection="1">
      <alignment horizontal="right" wrapText="1"/>
    </xf>
    <xf numFmtId="0" fontId="45" fillId="0" borderId="0" xfId="0" applyNumberFormat="1" applyFont="1" applyFill="1" applyBorder="1" applyAlignment="1" applyProtection="1">
      <alignment horizontal="center"/>
    </xf>
    <xf numFmtId="0" fontId="45" fillId="0" borderId="0" xfId="0" applyNumberFormat="1" applyFont="1" applyFill="1" applyBorder="1" applyAlignment="1" applyProtection="1">
      <alignment horizontal="right" wrapText="1"/>
    </xf>
    <xf numFmtId="0" fontId="44" fillId="0" borderId="0" xfId="0" applyNumberFormat="1" applyFont="1" applyFill="1" applyBorder="1" applyAlignment="1" applyProtection="1">
      <alignment vertical="top"/>
    </xf>
    <xf numFmtId="0" fontId="45" fillId="0" borderId="0" xfId="0" applyNumberFormat="1" applyFont="1" applyFill="1" applyBorder="1" applyAlignment="1" applyProtection="1">
      <alignment horizontal="left" vertical="top" wrapText="1"/>
    </xf>
    <xf numFmtId="165" fontId="44" fillId="0" borderId="0" xfId="0" applyNumberFormat="1" applyFont="1" applyFill="1" applyBorder="1" applyAlignment="1" applyProtection="1">
      <alignment horizontal="center" vertical="top"/>
    </xf>
    <xf numFmtId="0" fontId="45" fillId="0" borderId="0" xfId="0" applyNumberFormat="1" applyFont="1" applyFill="1" applyBorder="1" applyAlignment="1" applyProtection="1">
      <alignment horizontal="center" vertical="top" wrapText="1"/>
    </xf>
    <xf numFmtId="165" fontId="45" fillId="0" borderId="0" xfId="0" applyNumberFormat="1" applyFont="1" applyFill="1" applyBorder="1" applyAlignment="1" applyProtection="1">
      <alignment horizontal="center" vertical="top" wrapText="1"/>
    </xf>
    <xf numFmtId="0" fontId="44" fillId="0" borderId="0" xfId="49" applyNumberFormat="1" applyFont="1" applyFill="1" applyBorder="1" applyAlignment="1" applyProtection="1">
      <alignment horizontal="left" vertical="top"/>
    </xf>
    <xf numFmtId="0" fontId="44" fillId="0" borderId="0" xfId="49" applyNumberFormat="1" applyFont="1" applyFill="1" applyBorder="1" applyAlignment="1" applyProtection="1">
      <alignment horizontal="right" vertical="top"/>
    </xf>
    <xf numFmtId="0" fontId="44" fillId="0" borderId="0" xfId="49" applyFont="1"/>
    <xf numFmtId="0" fontId="46" fillId="0" borderId="0" xfId="0" applyFont="1" applyAlignment="1">
      <alignment vertical="top"/>
    </xf>
    <xf numFmtId="164" fontId="47" fillId="0" borderId="0" xfId="0" applyNumberFormat="1" applyFont="1" applyAlignment="1">
      <alignment horizontal="center" vertical="top" wrapText="1"/>
    </xf>
    <xf numFmtId="0" fontId="48" fillId="7" borderId="3" xfId="0" applyNumberFormat="1" applyFont="1" applyFill="1" applyBorder="1" applyAlignment="1" applyProtection="1">
      <alignment horizontal="center"/>
    </xf>
    <xf numFmtId="0" fontId="50" fillId="0" borderId="0" xfId="0" applyNumberFormat="1" applyFont="1" applyFill="1" applyBorder="1" applyAlignment="1" applyProtection="1">
      <alignment horizontal="right"/>
    </xf>
    <xf numFmtId="0" fontId="51" fillId="0" borderId="0" xfId="0" applyFont="1" applyAlignment="1">
      <alignment horizontal="right"/>
    </xf>
    <xf numFmtId="0" fontId="51" fillId="2" borderId="0" xfId="0" applyFont="1" applyFill="1" applyAlignment="1">
      <alignment horizontal="right"/>
    </xf>
    <xf numFmtId="4" fontId="50" fillId="0" borderId="0" xfId="0" applyNumberFormat="1" applyFont="1" applyFill="1" applyBorder="1" applyAlignment="1" applyProtection="1">
      <alignment horizontal="right"/>
    </xf>
    <xf numFmtId="4" fontId="50" fillId="0" borderId="0" xfId="0" applyNumberFormat="1" applyFont="1" applyFill="1" applyBorder="1" applyAlignment="1" applyProtection="1">
      <alignment horizontal="center"/>
    </xf>
    <xf numFmtId="4" fontId="50" fillId="0" borderId="0" xfId="0" applyNumberFormat="1" applyFont="1" applyFill="1" applyBorder="1" applyAlignment="1" applyProtection="1"/>
    <xf numFmtId="0" fontId="43" fillId="0" borderId="0" xfId="0" applyNumberFormat="1" applyFont="1" applyFill="1" applyBorder="1" applyAlignment="1" applyProtection="1">
      <alignment horizontal="right"/>
    </xf>
    <xf numFmtId="0" fontId="43" fillId="0" borderId="0" xfId="0" applyNumberFormat="1" applyFont="1" applyFill="1" applyBorder="1" applyAlignment="1" applyProtection="1"/>
    <xf numFmtId="4" fontId="32" fillId="2" borderId="3" xfId="49" applyNumberFormat="1" applyFont="1" applyFill="1" applyBorder="1" applyAlignment="1" applyProtection="1">
      <alignment horizontal="right" vertical="top"/>
    </xf>
    <xf numFmtId="4" fontId="52" fillId="0" borderId="3" xfId="0" applyNumberFormat="1" applyFont="1" applyFill="1" applyBorder="1" applyAlignment="1" applyProtection="1"/>
    <xf numFmtId="43" fontId="34" fillId="0" borderId="0" xfId="74" applyFont="1" applyFill="1" applyBorder="1" applyAlignment="1" applyProtection="1">
      <alignment horizontal="right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53" fillId="0" borderId="0" xfId="0" applyFont="1"/>
    <xf numFmtId="0" fontId="31" fillId="0" borderId="3" xfId="0" applyNumberFormat="1" applyFont="1" applyFill="1" applyBorder="1" applyAlignment="1" applyProtection="1">
      <alignment horizontal="center" vertical="center"/>
    </xf>
    <xf numFmtId="49" fontId="44" fillId="0" borderId="0" xfId="0" applyNumberFormat="1" applyFont="1" applyFill="1" applyBorder="1" applyAlignment="1" applyProtection="1">
      <alignment horizontal="center" vertical="top"/>
    </xf>
    <xf numFmtId="10" fontId="44" fillId="0" borderId="0" xfId="0" applyNumberFormat="1" applyFont="1" applyFill="1" applyBorder="1" applyAlignment="1" applyProtection="1">
      <alignment horizontal="center" vertical="top"/>
    </xf>
    <xf numFmtId="165" fontId="45" fillId="0" borderId="0" xfId="0" applyNumberFormat="1" applyFont="1" applyFill="1" applyBorder="1" applyAlignment="1" applyProtection="1">
      <alignment horizontal="center"/>
    </xf>
    <xf numFmtId="165" fontId="3" fillId="0" borderId="0" xfId="75" applyNumberFormat="1" applyFont="1" applyFill="1" applyBorder="1" applyAlignment="1" applyProtection="1">
      <alignment horizontal="center" vertical="top" wrapText="1"/>
    </xf>
    <xf numFmtId="165" fontId="44" fillId="0" borderId="0" xfId="0" applyNumberFormat="1" applyFont="1"/>
    <xf numFmtId="43" fontId="0" fillId="0" borderId="0" xfId="74" applyFont="1"/>
    <xf numFmtId="43" fontId="0" fillId="0" borderId="0" xfId="0" applyNumberFormat="1"/>
    <xf numFmtId="43" fontId="12" fillId="0" borderId="0" xfId="74" applyNumberFormat="1" applyFont="1"/>
    <xf numFmtId="43" fontId="12" fillId="0" borderId="0" xfId="74" applyFont="1"/>
    <xf numFmtId="0" fontId="48" fillId="0" borderId="3" xfId="0" applyNumberFormat="1" applyFont="1" applyFill="1" applyBorder="1" applyAlignment="1" applyProtection="1">
      <alignment horizontal="center" vertical="center"/>
    </xf>
    <xf numFmtId="4" fontId="16" fillId="5" borderId="3" xfId="0" applyNumberFormat="1" applyFont="1" applyFill="1" applyBorder="1" applyAlignment="1" applyProtection="1">
      <alignment horizontal="right" vertical="top"/>
    </xf>
    <xf numFmtId="0" fontId="0" fillId="0" borderId="3" xfId="0" applyFill="1" applyBorder="1"/>
    <xf numFmtId="0" fontId="51" fillId="0" borderId="0" xfId="0" applyFont="1" applyFill="1" applyAlignment="1">
      <alignment horizontal="right"/>
    </xf>
    <xf numFmtId="43" fontId="0" fillId="0" borderId="0" xfId="74" applyFont="1" applyFill="1"/>
    <xf numFmtId="43" fontId="0" fillId="0" borderId="0" xfId="0" applyNumberFormat="1" applyFill="1"/>
    <xf numFmtId="0" fontId="0" fillId="0" borderId="0" xfId="0" applyFill="1"/>
    <xf numFmtId="49" fontId="11" fillId="0" borderId="3" xfId="0" applyNumberFormat="1" applyFont="1" applyFill="1" applyBorder="1" applyAlignment="1" applyProtection="1">
      <alignment vertical="top"/>
    </xf>
    <xf numFmtId="49" fontId="11" fillId="0" borderId="3" xfId="0" applyNumberFormat="1" applyFont="1" applyFill="1" applyBorder="1" applyAlignment="1" applyProtection="1">
      <alignment horizontal="left" vertical="top"/>
    </xf>
    <xf numFmtId="49" fontId="11" fillId="0" borderId="3" xfId="0" applyNumberFormat="1" applyFont="1" applyFill="1" applyBorder="1" applyAlignment="1" applyProtection="1">
      <alignment vertical="top" wrapText="1"/>
    </xf>
    <xf numFmtId="0" fontId="11" fillId="0" borderId="3" xfId="0" applyNumberFormat="1" applyFont="1" applyFill="1" applyBorder="1" applyAlignment="1" applyProtection="1">
      <alignment horizontal="center" vertical="top" wrapText="1"/>
    </xf>
    <xf numFmtId="1" fontId="11" fillId="0" borderId="3" xfId="0" applyNumberFormat="1" applyFont="1" applyFill="1" applyBorder="1" applyAlignment="1" applyProtection="1">
      <alignment horizontal="center" vertical="top"/>
    </xf>
    <xf numFmtId="4" fontId="11" fillId="0" borderId="3" xfId="0" applyNumberFormat="1" applyFont="1" applyFill="1" applyBorder="1" applyAlignment="1" applyProtection="1">
      <alignment horizontal="right" vertical="top"/>
    </xf>
    <xf numFmtId="4" fontId="10" fillId="0" borderId="3" xfId="0" applyNumberFormat="1" applyFont="1" applyFill="1" applyBorder="1" applyAlignment="1" applyProtection="1">
      <alignment horizontal="right" vertical="top"/>
    </xf>
    <xf numFmtId="43" fontId="27" fillId="0" borderId="0" xfId="74" applyNumberFormat="1" applyFont="1" applyFill="1" applyBorder="1" applyAlignment="1" applyProtection="1"/>
    <xf numFmtId="49" fontId="19" fillId="0" borderId="3" xfId="49" applyNumberFormat="1" applyFont="1" applyFill="1" applyBorder="1" applyAlignment="1" applyProtection="1">
      <alignment horizontal="center" vertical="top"/>
    </xf>
    <xf numFmtId="0" fontId="19" fillId="0" borderId="3" xfId="49" applyNumberFormat="1" applyFont="1" applyFill="1" applyBorder="1" applyAlignment="1" applyProtection="1">
      <alignment horizontal="center" vertical="top"/>
    </xf>
    <xf numFmtId="1" fontId="19" fillId="0" borderId="3" xfId="49" applyNumberFormat="1" applyFont="1" applyFill="1" applyBorder="1" applyAlignment="1" applyProtection="1">
      <alignment horizontal="center" vertical="top"/>
    </xf>
    <xf numFmtId="171" fontId="19" fillId="0" borderId="3" xfId="49" applyNumberFormat="1" applyFont="1" applyFill="1" applyBorder="1" applyAlignment="1" applyProtection="1">
      <alignment horizontal="right" vertical="top"/>
    </xf>
    <xf numFmtId="4" fontId="19" fillId="0" borderId="3" xfId="49" applyNumberFormat="1" applyFont="1" applyFill="1" applyBorder="1" applyAlignment="1" applyProtection="1">
      <alignment horizontal="right" vertical="top"/>
    </xf>
    <xf numFmtId="49" fontId="11" fillId="0" borderId="3" xfId="49" applyNumberFormat="1" applyFont="1" applyFill="1" applyBorder="1" applyAlignment="1" applyProtection="1">
      <alignment horizontal="left" vertical="top" wrapText="1"/>
    </xf>
    <xf numFmtId="4" fontId="8" fillId="0" borderId="3" xfId="0" applyNumberFormat="1" applyFont="1" applyFill="1" applyBorder="1" applyAlignment="1" applyProtection="1">
      <alignment horizontal="right" vertical="top"/>
    </xf>
    <xf numFmtId="49" fontId="24" fillId="0" borderId="3" xfId="49" applyNumberFormat="1" applyFont="1" applyFill="1" applyBorder="1" applyAlignment="1" applyProtection="1">
      <alignment horizontal="left" vertical="top" wrapText="1"/>
    </xf>
    <xf numFmtId="171" fontId="25" fillId="5" borderId="3" xfId="0" applyNumberFormat="1" applyFont="1" applyFill="1" applyBorder="1" applyAlignment="1" applyProtection="1">
      <alignment horizontal="right" vertical="top"/>
    </xf>
    <xf numFmtId="0" fontId="45" fillId="0" borderId="0" xfId="0" applyNumberFormat="1" applyFont="1" applyFill="1" applyBorder="1" applyAlignment="1" applyProtection="1">
      <alignment horizontal="right" vertical="top" wrapText="1"/>
    </xf>
    <xf numFmtId="0" fontId="44" fillId="0" borderId="0" xfId="0" applyNumberFormat="1" applyFont="1" applyFill="1" applyBorder="1" applyAlignment="1" applyProtection="1">
      <alignment horizontal="right" vertical="top"/>
    </xf>
    <xf numFmtId="0" fontId="45" fillId="0" borderId="0" xfId="0" applyNumberFormat="1" applyFont="1" applyFill="1" applyBorder="1" applyAlignment="1" applyProtection="1">
      <alignment horizontal="right" wrapText="1"/>
    </xf>
    <xf numFmtId="0" fontId="44" fillId="0" borderId="0" xfId="0" applyNumberFormat="1" applyFont="1" applyFill="1" applyBorder="1" applyAlignment="1" applyProtection="1">
      <alignment horizontal="center" vertical="top"/>
    </xf>
    <xf numFmtId="0" fontId="45" fillId="0" borderId="0" xfId="0" applyNumberFormat="1" applyFont="1" applyFill="1" applyBorder="1" applyAlignment="1" applyProtection="1">
      <alignment horizontal="left" vertical="top"/>
    </xf>
    <xf numFmtId="170" fontId="44" fillId="0" borderId="0" xfId="0" applyNumberFormat="1" applyFont="1" applyFill="1" applyBorder="1" applyAlignment="1" applyProtection="1">
      <alignment horizontal="center" vertical="top"/>
    </xf>
    <xf numFmtId="0" fontId="44" fillId="0" borderId="0" xfId="0" applyNumberFormat="1" applyFont="1" applyFill="1" applyBorder="1" applyAlignment="1" applyProtection="1">
      <alignment horizontal="left" vertical="top"/>
    </xf>
    <xf numFmtId="0" fontId="3" fillId="0" borderId="0" xfId="43" applyFont="1" applyAlignment="1">
      <alignment horizontal="center"/>
    </xf>
    <xf numFmtId="0" fontId="5" fillId="0" borderId="0" xfId="43" applyFont="1" applyAlignment="1">
      <alignment horizontal="center" vertical="center" wrapText="1"/>
    </xf>
    <xf numFmtId="0" fontId="3" fillId="0" borderId="0" xfId="43" applyFont="1" applyAlignment="1">
      <alignment horizontal="left" vertical="top" wrapText="1"/>
    </xf>
    <xf numFmtId="0" fontId="47" fillId="0" borderId="0" xfId="0" applyFont="1" applyAlignment="1">
      <alignment horizontal="right" vertical="top" wrapText="1"/>
    </xf>
    <xf numFmtId="0" fontId="31" fillId="0" borderId="4" xfId="0" applyNumberFormat="1" applyFont="1" applyFill="1" applyBorder="1" applyAlignment="1" applyProtection="1">
      <alignment horizontal="center"/>
    </xf>
    <xf numFmtId="0" fontId="31" fillId="0" borderId="6" xfId="0" applyNumberFormat="1" applyFont="1" applyFill="1" applyBorder="1" applyAlignment="1" applyProtection="1">
      <alignment horizontal="center"/>
    </xf>
    <xf numFmtId="0" fontId="49" fillId="7" borderId="1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2" borderId="4" xfId="36" applyFont="1" applyFill="1" applyBorder="1" applyAlignment="1">
      <alignment horizontal="left" vertical="top" wrapText="1"/>
    </xf>
    <xf numFmtId="0" fontId="36" fillId="2" borderId="5" xfId="36" applyFont="1" applyFill="1" applyBorder="1" applyAlignment="1">
      <alignment horizontal="left" vertical="top" wrapText="1"/>
    </xf>
    <xf numFmtId="49" fontId="11" fillId="3" borderId="3" xfId="0" applyNumberFormat="1" applyFont="1" applyFill="1" applyBorder="1" applyAlignment="1" applyProtection="1">
      <alignment horizontal="left" vertical="top"/>
    </xf>
    <xf numFmtId="49" fontId="11" fillId="3" borderId="3" xfId="0" applyNumberFormat="1" applyFont="1" applyFill="1" applyBorder="1" applyAlignment="1" applyProtection="1">
      <alignment horizontal="left" vertical="top" wrapText="1"/>
    </xf>
    <xf numFmtId="0" fontId="39" fillId="6" borderId="4" xfId="36" applyFont="1" applyFill="1" applyBorder="1" applyAlignment="1">
      <alignment horizontal="left" vertical="top" wrapText="1"/>
    </xf>
    <xf numFmtId="0" fontId="7" fillId="0" borderId="5" xfId="49" applyBorder="1" applyAlignment="1">
      <alignment horizontal="left" vertical="top" wrapText="1"/>
    </xf>
    <xf numFmtId="0" fontId="33" fillId="2" borderId="4" xfId="73" applyFont="1" applyFill="1" applyBorder="1" applyAlignment="1">
      <alignment horizontal="left" vertical="center" wrapText="1"/>
    </xf>
    <xf numFmtId="0" fontId="7" fillId="0" borderId="5" xfId="49" applyBorder="1" applyAlignment="1">
      <alignment horizontal="left" vertical="center" wrapText="1"/>
    </xf>
    <xf numFmtId="0" fontId="41" fillId="2" borderId="4" xfId="73" applyFont="1" applyFill="1" applyBorder="1" applyAlignment="1">
      <alignment horizontal="left" vertical="center" wrapText="1"/>
    </xf>
    <xf numFmtId="0" fontId="41" fillId="2" borderId="5" xfId="73" applyFont="1" applyFill="1" applyBorder="1" applyAlignment="1">
      <alignment horizontal="left" vertical="center" wrapText="1"/>
    </xf>
    <xf numFmtId="0" fontId="33" fillId="6" borderId="4" xfId="36" applyFont="1" applyFill="1" applyBorder="1" applyAlignment="1">
      <alignment horizontal="left" vertical="top" wrapText="1"/>
    </xf>
    <xf numFmtId="0" fontId="33" fillId="6" borderId="5" xfId="36" applyFont="1" applyFill="1" applyBorder="1" applyAlignment="1">
      <alignment horizontal="left" vertical="top" wrapText="1"/>
    </xf>
    <xf numFmtId="0" fontId="7" fillId="0" borderId="5" xfId="49" applyBorder="1" applyAlignment="1">
      <alignment vertical="top"/>
    </xf>
    <xf numFmtId="49" fontId="11" fillId="2" borderId="4" xfId="0" applyNumberFormat="1" applyFont="1" applyFill="1" applyBorder="1" applyAlignment="1" applyProtection="1">
      <alignment horizontal="lef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49" fontId="11" fillId="3" borderId="4" xfId="0" applyNumberFormat="1" applyFont="1" applyFill="1" applyBorder="1" applyAlignment="1" applyProtection="1">
      <alignment horizontal="left" vertical="top"/>
    </xf>
    <xf numFmtId="49" fontId="11" fillId="3" borderId="5" xfId="0" applyNumberFormat="1" applyFont="1" applyFill="1" applyBorder="1" applyAlignment="1" applyProtection="1">
      <alignment horizontal="left" vertical="top"/>
    </xf>
    <xf numFmtId="49" fontId="11" fillId="3" borderId="6" xfId="0" applyNumberFormat="1" applyFont="1" applyFill="1" applyBorder="1" applyAlignment="1" applyProtection="1">
      <alignment horizontal="left" vertical="top"/>
    </xf>
    <xf numFmtId="0" fontId="31" fillId="0" borderId="3" xfId="0" applyNumberFormat="1" applyFont="1" applyFill="1" applyBorder="1" applyAlignment="1" applyProtection="1">
      <alignment horizontal="center" vertical="center" wrapText="1"/>
    </xf>
    <xf numFmtId="0" fontId="31" fillId="2" borderId="3" xfId="0" applyNumberFormat="1" applyFont="1" applyFill="1" applyBorder="1" applyAlignment="1" applyProtection="1">
      <alignment horizontal="center" vertical="center" wrapText="1"/>
    </xf>
    <xf numFmtId="0" fontId="31" fillId="2" borderId="3" xfId="0" applyNumberFormat="1" applyFont="1" applyFill="1" applyBorder="1" applyAlignment="1" applyProtection="1">
      <alignment horizontal="center" vertical="center"/>
    </xf>
    <xf numFmtId="0" fontId="31" fillId="2" borderId="8" xfId="0" applyNumberFormat="1" applyFont="1" applyFill="1" applyBorder="1" applyAlignment="1" applyProtection="1">
      <alignment horizontal="center" vertical="center" wrapText="1"/>
    </xf>
    <xf numFmtId="0" fontId="31" fillId="2" borderId="10" xfId="0" applyNumberFormat="1" applyFont="1" applyFill="1" applyBorder="1" applyAlignment="1" applyProtection="1">
      <alignment horizontal="center" vertical="center" wrapText="1"/>
    </xf>
    <xf numFmtId="0" fontId="31" fillId="2" borderId="9" xfId="0" applyNumberFormat="1" applyFont="1" applyFill="1" applyBorder="1" applyAlignment="1" applyProtection="1">
      <alignment horizontal="center" vertical="center" wrapText="1"/>
    </xf>
    <xf numFmtId="0" fontId="31" fillId="0" borderId="7" xfId="0" applyNumberFormat="1" applyFont="1" applyFill="1" applyBorder="1" applyAlignment="1" applyProtection="1">
      <alignment horizontal="center" vertical="center" wrapText="1"/>
    </xf>
    <xf numFmtId="0" fontId="31" fillId="0" borderId="2" xfId="0" applyNumberFormat="1" applyFont="1" applyFill="1" applyBorder="1" applyAlignment="1" applyProtection="1">
      <alignment horizontal="center" vertical="center" wrapText="1"/>
    </xf>
    <xf numFmtId="0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13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4" xfId="0" applyNumberFormat="1" applyFont="1" applyFill="1" applyBorder="1" applyAlignment="1" applyProtection="1">
      <alignment horizontal="center" vertical="center" wrapText="1"/>
    </xf>
    <xf numFmtId="0" fontId="31" fillId="0" borderId="11" xfId="0" applyNumberFormat="1" applyFont="1" applyFill="1" applyBorder="1" applyAlignment="1" applyProtection="1">
      <alignment horizontal="center" vertical="center" wrapText="1"/>
    </xf>
    <xf numFmtId="0" fontId="31" fillId="0" borderId="1" xfId="0" applyNumberFormat="1" applyFont="1" applyFill="1" applyBorder="1" applyAlignment="1" applyProtection="1">
      <alignment horizontal="center" vertical="center" wrapText="1"/>
    </xf>
    <xf numFmtId="0" fontId="31" fillId="0" borderId="15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/>
    </xf>
    <xf numFmtId="0" fontId="31" fillId="0" borderId="4" xfId="0" applyNumberFormat="1" applyFont="1" applyFill="1" applyBorder="1" applyAlignment="1" applyProtection="1">
      <alignment horizontal="center" vertical="center" wrapText="1"/>
    </xf>
    <xf numFmtId="0" fontId="31" fillId="0" borderId="6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right"/>
    </xf>
    <xf numFmtId="49" fontId="19" fillId="0" borderId="8" xfId="49" applyNumberFormat="1" applyFont="1" applyFill="1" applyBorder="1" applyAlignment="1" applyProtection="1">
      <alignment horizontal="center" vertical="center" wrapText="1"/>
    </xf>
    <xf numFmtId="49" fontId="19" fillId="0" borderId="10" xfId="49" applyNumberFormat="1" applyFont="1" applyFill="1" applyBorder="1" applyAlignment="1" applyProtection="1">
      <alignment horizontal="center" vertical="center" wrapText="1"/>
    </xf>
    <xf numFmtId="49" fontId="19" fillId="0" borderId="9" xfId="49" applyNumberFormat="1" applyFont="1" applyFill="1" applyBorder="1" applyAlignment="1" applyProtection="1">
      <alignment horizontal="center" vertical="center" wrapText="1"/>
    </xf>
    <xf numFmtId="0" fontId="23" fillId="0" borderId="4" xfId="49" applyNumberFormat="1" applyFont="1" applyFill="1" applyBorder="1" applyAlignment="1" applyProtection="1">
      <alignment horizontal="left" vertical="center" wrapText="1"/>
    </xf>
    <xf numFmtId="0" fontId="23" fillId="0" borderId="5" xfId="49" applyNumberFormat="1" applyFont="1" applyFill="1" applyBorder="1" applyAlignment="1" applyProtection="1">
      <alignment horizontal="left" vertical="center" wrapText="1"/>
    </xf>
    <xf numFmtId="0" fontId="23" fillId="0" borderId="6" xfId="49" applyNumberFormat="1" applyFont="1" applyFill="1" applyBorder="1" applyAlignment="1" applyProtection="1">
      <alignment horizontal="left" vertical="center" wrapText="1"/>
    </xf>
    <xf numFmtId="0" fontId="24" fillId="0" borderId="4" xfId="49" applyNumberFormat="1" applyFont="1" applyFill="1" applyBorder="1" applyAlignment="1" applyProtection="1">
      <alignment horizontal="right" vertical="top" wrapText="1"/>
    </xf>
    <xf numFmtId="0" fontId="24" fillId="0" borderId="6" xfId="49" applyNumberFormat="1" applyFont="1" applyFill="1" applyBorder="1" applyAlignment="1" applyProtection="1">
      <alignment horizontal="right" vertical="top" wrapText="1"/>
    </xf>
    <xf numFmtId="0" fontId="20" fillId="0" borderId="4" xfId="49" applyNumberFormat="1" applyFont="1" applyFill="1" applyBorder="1" applyAlignment="1" applyProtection="1">
      <alignment horizontal="right" vertical="top" wrapText="1"/>
    </xf>
    <xf numFmtId="0" fontId="20" fillId="0" borderId="6" xfId="49" applyNumberFormat="1" applyFont="1" applyFill="1" applyBorder="1" applyAlignment="1" applyProtection="1">
      <alignment horizontal="right" vertical="top" wrapText="1"/>
    </xf>
    <xf numFmtId="0" fontId="17" fillId="0" borderId="2" xfId="49" applyNumberFormat="1" applyFont="1" applyFill="1" applyBorder="1" applyAlignment="1" applyProtection="1">
      <alignment horizontal="center"/>
    </xf>
    <xf numFmtId="0" fontId="19" fillId="0" borderId="3" xfId="49" applyNumberFormat="1" applyFont="1" applyFill="1" applyBorder="1" applyAlignment="1" applyProtection="1">
      <alignment horizontal="center" vertical="center" wrapText="1"/>
    </xf>
    <xf numFmtId="0" fontId="19" fillId="0" borderId="8" xfId="49" applyNumberFormat="1" applyFont="1" applyFill="1" applyBorder="1" applyAlignment="1" applyProtection="1">
      <alignment horizontal="center" vertical="center" wrapText="1"/>
    </xf>
    <xf numFmtId="0" fontId="19" fillId="0" borderId="9" xfId="49" applyNumberFormat="1" applyFont="1" applyFill="1" applyBorder="1" applyAlignment="1" applyProtection="1">
      <alignment horizontal="center" vertical="center" wrapText="1"/>
    </xf>
    <xf numFmtId="0" fontId="19" fillId="0" borderId="7" xfId="49" applyNumberFormat="1" applyFont="1" applyFill="1" applyBorder="1" applyAlignment="1" applyProtection="1">
      <alignment horizontal="center" vertical="center" wrapText="1"/>
    </xf>
    <xf numFmtId="0" fontId="19" fillId="0" borderId="11" xfId="49" applyNumberFormat="1" applyFont="1" applyFill="1" applyBorder="1" applyAlignment="1" applyProtection="1">
      <alignment horizontal="center" vertical="center" wrapText="1"/>
    </xf>
    <xf numFmtId="0" fontId="19" fillId="0" borderId="10" xfId="49" applyNumberFormat="1" applyFont="1" applyFill="1" applyBorder="1" applyAlignment="1" applyProtection="1">
      <alignment horizontal="center" vertical="center" wrapText="1"/>
    </xf>
    <xf numFmtId="0" fontId="16" fillId="0" borderId="1" xfId="49" applyNumberFormat="1" applyFont="1" applyFill="1" applyBorder="1" applyAlignment="1" applyProtection="1">
      <alignment horizontal="left" wrapText="1"/>
    </xf>
    <xf numFmtId="0" fontId="16" fillId="0" borderId="0" xfId="49" applyNumberFormat="1" applyFont="1" applyFill="1" applyBorder="1" applyAlignment="1" applyProtection="1">
      <alignment horizontal="center"/>
    </xf>
    <xf numFmtId="0" fontId="22" fillId="0" borderId="0" xfId="49" applyNumberFormat="1" applyFont="1" applyFill="1" applyBorder="1" applyAlignment="1" applyProtection="1">
      <alignment horizontal="center"/>
    </xf>
    <xf numFmtId="0" fontId="16" fillId="0" borderId="0" xfId="49" applyNumberFormat="1" applyFont="1" applyFill="1" applyBorder="1" applyAlignment="1" applyProtection="1">
      <alignment horizontal="center" wrapText="1"/>
    </xf>
    <xf numFmtId="0" fontId="17" fillId="0" borderId="2" xfId="49" applyNumberFormat="1" applyFont="1" applyFill="1" applyBorder="1" applyAlignment="1" applyProtection="1">
      <alignment horizontal="center" vertical="top"/>
    </xf>
    <xf numFmtId="0" fontId="16" fillId="0" borderId="0" xfId="49" applyNumberFormat="1" applyFont="1" applyFill="1" applyBorder="1" applyAlignment="1" applyProtection="1">
      <alignment horizontal="left"/>
    </xf>
    <xf numFmtId="0" fontId="16" fillId="0" borderId="1" xfId="49" applyNumberFormat="1" applyFont="1" applyFill="1" applyBorder="1" applyAlignment="1" applyProtection="1">
      <alignment horizontal="right" vertical="top"/>
    </xf>
    <xf numFmtId="0" fontId="16" fillId="0" borderId="1" xfId="49" applyNumberFormat="1" applyFont="1" applyFill="1" applyBorder="1" applyAlignment="1" applyProtection="1">
      <alignment horizontal="right"/>
    </xf>
    <xf numFmtId="0" fontId="16" fillId="0" borderId="0" xfId="49" applyNumberFormat="1" applyFont="1" applyFill="1" applyBorder="1" applyAlignment="1" applyProtection="1">
      <alignment wrapText="1"/>
    </xf>
    <xf numFmtId="0" fontId="19" fillId="0" borderId="4" xfId="49" applyNumberFormat="1" applyFont="1" applyFill="1" applyBorder="1" applyAlignment="1" applyProtection="1">
      <alignment horizontal="center" vertical="center" wrapText="1"/>
    </xf>
    <xf numFmtId="0" fontId="19" fillId="0" borderId="5" xfId="49" applyNumberFormat="1" applyFont="1" applyFill="1" applyBorder="1" applyAlignment="1" applyProtection="1">
      <alignment horizontal="center" vertical="center" wrapText="1"/>
    </xf>
    <xf numFmtId="0" fontId="19" fillId="0" borderId="6" xfId="49" applyNumberFormat="1" applyFont="1" applyFill="1" applyBorder="1" applyAlignment="1" applyProtection="1">
      <alignment horizontal="center" vertical="center" wrapText="1"/>
    </xf>
    <xf numFmtId="0" fontId="27" fillId="0" borderId="0" xfId="75" applyNumberFormat="1" applyFont="1" applyFill="1" applyBorder="1" applyAlignment="1" applyProtection="1"/>
    <xf numFmtId="0" fontId="31" fillId="0" borderId="4" xfId="0" applyNumberFormat="1" applyFont="1" applyFill="1" applyBorder="1" applyAlignment="1" applyProtection="1">
      <alignment horizontal="center" vertical="center"/>
    </xf>
    <xf numFmtId="0" fontId="31" fillId="0" borderId="6" xfId="0" applyNumberFormat="1" applyFont="1" applyFill="1" applyBorder="1" applyAlignment="1" applyProtection="1">
      <alignment horizontal="center" vertical="center"/>
    </xf>
    <xf numFmtId="0" fontId="27" fillId="2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0" fontId="27" fillId="2" borderId="0" xfId="0" applyNumberFormat="1" applyFont="1" applyFill="1" applyBorder="1" applyAlignment="1" applyProtection="1">
      <alignment horizontal="left"/>
    </xf>
    <xf numFmtId="0" fontId="12" fillId="2" borderId="0" xfId="0" applyNumberFormat="1" applyFont="1" applyFill="1" applyBorder="1" applyAlignment="1" applyProtection="1">
      <alignment horizontal="left" vertical="center"/>
    </xf>
    <xf numFmtId="0" fontId="12" fillId="2" borderId="0" xfId="0" applyNumberFormat="1" applyFont="1" applyFill="1" applyBorder="1" applyAlignment="1" applyProtection="1">
      <alignment vertical="center"/>
    </xf>
    <xf numFmtId="0" fontId="12" fillId="2" borderId="0" xfId="0" applyNumberFormat="1" applyFont="1" applyFill="1" applyBorder="1" applyAlignment="1" applyProtection="1">
      <alignment vertical="center" wrapText="1"/>
    </xf>
    <xf numFmtId="0" fontId="12" fillId="2" borderId="0" xfId="0" applyNumberFormat="1" applyFont="1" applyFill="1" applyBorder="1" applyAlignment="1" applyProtection="1">
      <alignment horizontal="left" vertical="center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55" fillId="2" borderId="0" xfId="0" applyNumberFormat="1" applyFont="1" applyFill="1" applyBorder="1" applyAlignment="1" applyProtection="1">
      <alignment horizontal="center" vertical="center"/>
    </xf>
    <xf numFmtId="0" fontId="2" fillId="2" borderId="0" xfId="73" applyFont="1" applyFill="1"/>
  </cellXfs>
  <cellStyles count="76">
    <cellStyle name="Акт" xfId="2" xr:uid="{00000000-0005-0000-0000-000000000000}"/>
    <cellStyle name="АктМТСН" xfId="3" xr:uid="{00000000-0005-0000-0000-000001000000}"/>
    <cellStyle name="ВедРесурсов" xfId="4" xr:uid="{00000000-0005-0000-0000-000002000000}"/>
    <cellStyle name="ВедРесурсовАкт" xfId="5" xr:uid="{00000000-0005-0000-0000-000003000000}"/>
    <cellStyle name="ВОР" xfId="6" xr:uid="{00000000-0005-0000-0000-000004000000}"/>
    <cellStyle name="ВОР 2" xfId="31" xr:uid="{00000000-0005-0000-0000-000005000000}"/>
    <cellStyle name="Дефектовка" xfId="7" xr:uid="{00000000-0005-0000-0000-000007000000}"/>
    <cellStyle name="Дефектовка 2" xfId="32" xr:uid="{00000000-0005-0000-0000-000008000000}"/>
    <cellStyle name="Индексы" xfId="8" xr:uid="{00000000-0005-0000-0000-000009000000}"/>
    <cellStyle name="Итоги" xfId="9" xr:uid="{00000000-0005-0000-0000-00000A000000}"/>
    <cellStyle name="ИтогоАктБазЦ" xfId="10" xr:uid="{00000000-0005-0000-0000-00000B000000}"/>
    <cellStyle name="ИтогоАктБИМ" xfId="11" xr:uid="{00000000-0005-0000-0000-00000C000000}"/>
    <cellStyle name="ИтогоАктРесМет" xfId="12" xr:uid="{00000000-0005-0000-0000-00000D000000}"/>
    <cellStyle name="ИтогоБазЦ" xfId="13" xr:uid="{00000000-0005-0000-0000-00000E000000}"/>
    <cellStyle name="ИтогоБИМ" xfId="14" xr:uid="{00000000-0005-0000-0000-00000F000000}"/>
    <cellStyle name="ИтогоРесМет" xfId="15" xr:uid="{00000000-0005-0000-0000-000010000000}"/>
    <cellStyle name="ЛокСмета" xfId="16" xr:uid="{00000000-0005-0000-0000-000011000000}"/>
    <cellStyle name="ЛокСмМТСН" xfId="17" xr:uid="{00000000-0005-0000-0000-000012000000}"/>
    <cellStyle name="М29" xfId="18" xr:uid="{00000000-0005-0000-0000-000013000000}"/>
    <cellStyle name="ОбСмета" xfId="19" xr:uid="{00000000-0005-0000-0000-000014000000}"/>
    <cellStyle name="Обычный" xfId="0" builtinId="0"/>
    <cellStyle name="Обычный 10" xfId="49" xr:uid="{431DC695-77E4-420E-9633-29FE5146CA4E}"/>
    <cellStyle name="Обычный 10 2" xfId="75" xr:uid="{C485AA58-537E-4964-B2B4-2E359D6375BD}"/>
    <cellStyle name="Обычный 11" xfId="50" xr:uid="{CE02707F-2B40-41BA-8454-C55E51A7A558}"/>
    <cellStyle name="Обычный 12" xfId="51" xr:uid="{830E3CD5-ACDA-4CCC-9370-E4E7B6F3E45F}"/>
    <cellStyle name="Обычный 13" xfId="52" xr:uid="{EDB8F871-0200-4F6F-B2CD-41256A201978}"/>
    <cellStyle name="Обычный 14" xfId="53" xr:uid="{39C2081F-BC32-4B80-AAB1-6BFFCF09E85B}"/>
    <cellStyle name="Обычный 15" xfId="54" xr:uid="{FEE54D9F-905F-4F0E-A875-8DAC51BC0C77}"/>
    <cellStyle name="Обычный 16" xfId="39" xr:uid="{90582969-F260-48F0-8D59-9EFEE56749EF}"/>
    <cellStyle name="Обычный 17" xfId="65" xr:uid="{B1439075-B05D-4033-95EB-55D3CD078853}"/>
    <cellStyle name="Обычный 18" xfId="55" xr:uid="{A410CA12-72DD-4EDD-97DB-3546980C739F}"/>
    <cellStyle name="Обычный 19" xfId="56" xr:uid="{B19920DC-A7E1-4968-AF91-C2B9A774892E}"/>
    <cellStyle name="Обычный 2" xfId="36" xr:uid="{00000000-0005-0000-0000-000016000000}"/>
    <cellStyle name="Обычный 2 2" xfId="70" xr:uid="{B280F14C-4C1A-4E73-9F0F-E5164CFA9AFD}"/>
    <cellStyle name="Обычный 2 2 2" xfId="73" xr:uid="{CB0F53A8-DD2E-4139-A4DA-59B6DC508A24}"/>
    <cellStyle name="Обычный 2 3" xfId="40" xr:uid="{B345F186-C47E-4ECD-9ED6-9C869CFEDC6D}"/>
    <cellStyle name="Обычный 20" xfId="57" xr:uid="{94496403-CC29-418E-A329-821391B283EC}"/>
    <cellStyle name="Обычный 21" xfId="63" xr:uid="{8B446F9C-6903-4BE3-AAF0-6C000CD99F0D}"/>
    <cellStyle name="Обычный 22" xfId="41" xr:uid="{74A3A511-7C25-4762-94A3-01200A415B5F}"/>
    <cellStyle name="Обычный 23" xfId="66" xr:uid="{88635706-3F4D-4426-AB4D-67FA9C17CF3D}"/>
    <cellStyle name="Обычный 24" xfId="67" xr:uid="{1DA02068-9B06-411F-9982-2B108630EF62}"/>
    <cellStyle name="Обычный 25" xfId="42" xr:uid="{F246BF39-01D3-45CD-AB14-808C4CBD1191}"/>
    <cellStyle name="Обычный 26" xfId="58" xr:uid="{C4720C89-DA11-4D14-88BC-B12787622ED4}"/>
    <cellStyle name="Обычный 27" xfId="59" xr:uid="{A95E2363-57CE-45E3-A145-1B34988B2071}"/>
    <cellStyle name="Обычный 28" xfId="64" xr:uid="{377504C1-EEEF-4BE8-87F5-469209839AF9}"/>
    <cellStyle name="Обычный 29" xfId="60" xr:uid="{E2A17A9A-CA41-4CE5-B4D6-D66D250B7107}"/>
    <cellStyle name="Обычный 3" xfId="1" xr:uid="{00000000-0005-0000-0000-000044000000}"/>
    <cellStyle name="Обычный 30" xfId="61" xr:uid="{95C10C5C-5BEB-456A-814C-45F1546BF519}"/>
    <cellStyle name="Обычный 31" xfId="71" xr:uid="{E8EE75D2-1BFD-4BC7-9BF9-1234DEA9DD24}"/>
    <cellStyle name="Обычный 32" xfId="72" xr:uid="{406F8D3F-9D1E-480E-AE9C-68606F833B7B}"/>
    <cellStyle name="Обычный 33" xfId="69" xr:uid="{00000000-0005-0000-0000-000056000000}"/>
    <cellStyle name="Обычный 4" xfId="44" xr:uid="{2BE8156A-B9A1-4395-A297-8725424F63CC}"/>
    <cellStyle name="Обычный 5" xfId="45" xr:uid="{563FC858-CCEA-47ED-9CEE-F83255740F59}"/>
    <cellStyle name="Обычный 6" xfId="43" xr:uid="{6C2FEE7E-AA64-4D4E-BF7D-A7D211321C34}"/>
    <cellStyle name="Обычный 7" xfId="48" xr:uid="{EAAA7440-5B7F-49C8-91D8-940C9205FA83}"/>
    <cellStyle name="Обычный 8" xfId="68" xr:uid="{7290DE21-5B0D-4C22-A096-A2A3E0E81C48}"/>
    <cellStyle name="Обычный 9" xfId="62" xr:uid="{42893161-459C-479E-91AE-A429F01DB8B5}"/>
    <cellStyle name="Параметр" xfId="20" xr:uid="{00000000-0005-0000-0000-000017000000}"/>
    <cellStyle name="ПеременныеСметы" xfId="21" xr:uid="{00000000-0005-0000-0000-000018000000}"/>
    <cellStyle name="ПИР" xfId="22" xr:uid="{00000000-0005-0000-0000-000019000000}"/>
    <cellStyle name="ПИР 2" xfId="33" xr:uid="{00000000-0005-0000-0000-00001A000000}"/>
    <cellStyle name="Процентный 2" xfId="38" xr:uid="{00000000-0005-0000-0000-00004A000000}"/>
    <cellStyle name="РесСмета" xfId="23" xr:uid="{00000000-0005-0000-0000-00001C000000}"/>
    <cellStyle name="СводВедРес" xfId="24" xr:uid="{00000000-0005-0000-0000-00001D000000}"/>
    <cellStyle name="СводВедРес 2" xfId="34" xr:uid="{00000000-0005-0000-0000-00001E000000}"/>
    <cellStyle name="СводкаСтоимРаб" xfId="25" xr:uid="{00000000-0005-0000-0000-00001F000000}"/>
    <cellStyle name="СводРасч" xfId="26" xr:uid="{00000000-0005-0000-0000-000020000000}"/>
    <cellStyle name="Титул" xfId="27" xr:uid="{00000000-0005-0000-0000-000021000000}"/>
    <cellStyle name="Финансовый" xfId="74" builtinId="3"/>
    <cellStyle name="Финансовый 2" xfId="37" xr:uid="{00000000-0005-0000-0000-000051000000}"/>
    <cellStyle name="Финансовый 2 2" xfId="47" xr:uid="{B513E02A-A0C8-451C-A87F-2D0981311A0D}"/>
    <cellStyle name="Финансовый 2 3" xfId="46" xr:uid="{06886A10-A837-4D05-8985-CEBA3E92A628}"/>
    <cellStyle name="Хвост" xfId="28" xr:uid="{00000000-0005-0000-0000-000023000000}"/>
    <cellStyle name="Ценник" xfId="29" xr:uid="{00000000-0005-0000-0000-000024000000}"/>
    <cellStyle name="Ценник 2" xfId="35" xr:uid="{00000000-0005-0000-0000-000025000000}"/>
    <cellStyle name="Экспертиза" xfId="30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9894-EAAF-47E1-8CB1-AC5C859BF7BD}">
  <dimension ref="A2:G67"/>
  <sheetViews>
    <sheetView view="pageBreakPreview" zoomScaleNormal="100" zoomScaleSheetLayoutView="100" workbookViewId="0">
      <selection activeCell="N12" sqref="N12"/>
    </sheetView>
  </sheetViews>
  <sheetFormatPr defaultRowHeight="15.75" x14ac:dyDescent="0.25"/>
  <cols>
    <col min="1" max="1" width="38.7109375" style="209" customWidth="1"/>
    <col min="2" max="2" width="23.42578125" style="209" customWidth="1"/>
    <col min="3" max="3" width="20.28515625" style="209" customWidth="1"/>
    <col min="4" max="6" width="23.42578125" style="209" customWidth="1"/>
    <col min="7" max="7" width="20" style="209" customWidth="1"/>
    <col min="8" max="16384" width="9.140625" style="209"/>
  </cols>
  <sheetData>
    <row r="2" spans="1:6" x14ac:dyDescent="0.25">
      <c r="A2" s="288" t="s">
        <v>1</v>
      </c>
      <c r="B2" s="288"/>
      <c r="C2" s="288"/>
      <c r="D2" s="288"/>
      <c r="E2" s="288"/>
      <c r="F2" s="288"/>
    </row>
    <row r="3" spans="1:6" x14ac:dyDescent="0.25">
      <c r="A3" s="288" t="s">
        <v>5749</v>
      </c>
      <c r="B3" s="288"/>
      <c r="C3" s="288"/>
      <c r="D3" s="288"/>
      <c r="E3" s="288"/>
      <c r="F3" s="288"/>
    </row>
    <row r="4" spans="1:6" ht="15.75" customHeight="1" x14ac:dyDescent="0.25">
      <c r="A4" s="289" t="s">
        <v>5750</v>
      </c>
      <c r="B4" s="289"/>
      <c r="C4" s="289"/>
      <c r="D4" s="289"/>
      <c r="E4" s="289"/>
      <c r="F4" s="289"/>
    </row>
    <row r="6" spans="1:6" x14ac:dyDescent="0.25">
      <c r="A6" s="210"/>
      <c r="B6" s="211" t="s">
        <v>2</v>
      </c>
      <c r="C6" s="210"/>
      <c r="D6" s="210"/>
      <c r="E6" s="210"/>
      <c r="F6" s="210"/>
    </row>
    <row r="7" spans="1:6" x14ac:dyDescent="0.25">
      <c r="A7" s="210"/>
      <c r="B7" s="211"/>
      <c r="C7" s="210"/>
      <c r="D7" s="210"/>
      <c r="E7" s="210"/>
      <c r="F7" s="210"/>
    </row>
    <row r="8" spans="1:6" ht="30.75" customHeight="1" x14ac:dyDescent="0.25">
      <c r="A8" s="6" t="s">
        <v>3</v>
      </c>
      <c r="B8" s="290" t="s">
        <v>147</v>
      </c>
      <c r="C8" s="290"/>
      <c r="D8" s="290"/>
      <c r="E8" s="290"/>
      <c r="F8" s="290"/>
    </row>
    <row r="9" spans="1:6" ht="18" customHeight="1" x14ac:dyDescent="0.25">
      <c r="A9" s="6" t="s">
        <v>5779</v>
      </c>
      <c r="B9" s="290" t="s">
        <v>148</v>
      </c>
      <c r="C9" s="290"/>
      <c r="D9" s="290"/>
      <c r="E9" s="290"/>
      <c r="F9" s="290"/>
    </row>
    <row r="10" spans="1:6" ht="32.25" customHeight="1" x14ac:dyDescent="0.25">
      <c r="A10" s="6" t="s">
        <v>5780</v>
      </c>
      <c r="B10" s="290" t="s">
        <v>5748</v>
      </c>
      <c r="C10" s="290"/>
      <c r="D10" s="290"/>
      <c r="E10" s="290"/>
      <c r="F10" s="290"/>
    </row>
    <row r="11" spans="1:6" x14ac:dyDescent="0.25">
      <c r="A11" s="210"/>
      <c r="B11" s="210"/>
      <c r="C11" s="210"/>
      <c r="D11" s="210"/>
      <c r="E11" s="210"/>
      <c r="F11" s="7" t="s">
        <v>4</v>
      </c>
    </row>
    <row r="12" spans="1:6" ht="110.25" x14ac:dyDescent="0.25">
      <c r="A12" s="1" t="s">
        <v>5</v>
      </c>
      <c r="B12" s="1" t="s">
        <v>124</v>
      </c>
      <c r="C12" s="1" t="s">
        <v>6</v>
      </c>
      <c r="D12" s="1" t="s">
        <v>5751</v>
      </c>
      <c r="E12" s="1" t="s">
        <v>7</v>
      </c>
      <c r="F12" s="1" t="s">
        <v>8</v>
      </c>
    </row>
    <row r="13" spans="1:6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</row>
    <row r="14" spans="1:6" x14ac:dyDescent="0.25">
      <c r="A14" s="2" t="s">
        <v>9</v>
      </c>
      <c r="B14" s="3">
        <f>+'ССР к НМЦК (остаток)'!D42+'ССР к НМЦК (остаток)'!E42</f>
        <v>360907216.11000001</v>
      </c>
      <c r="C14" s="16">
        <v>1.0548999999999999</v>
      </c>
      <c r="D14" s="3">
        <f>ROUND(B14*C14,2)</f>
        <v>380721022.26999998</v>
      </c>
      <c r="E14" s="15">
        <v>1.0365</v>
      </c>
      <c r="F14" s="3">
        <f>ROUND(D14*E14,2)</f>
        <v>394617339.57999998</v>
      </c>
    </row>
    <row r="15" spans="1:6" x14ac:dyDescent="0.25">
      <c r="A15" s="2" t="s">
        <v>10</v>
      </c>
      <c r="B15" s="3">
        <f>'ССР к НМЦК (остаток)'!F42</f>
        <v>34100564.109999999</v>
      </c>
      <c r="C15" s="16">
        <f>C14</f>
        <v>1.0548999999999999</v>
      </c>
      <c r="D15" s="3">
        <f>ROUND(B15*C15,2)</f>
        <v>35972685.079999998</v>
      </c>
      <c r="E15" s="15">
        <f>E14</f>
        <v>1.0365</v>
      </c>
      <c r="F15" s="3">
        <f>ROUND(D15*E15,2)</f>
        <v>37285688.090000004</v>
      </c>
    </row>
    <row r="16" spans="1:6" x14ac:dyDescent="0.25">
      <c r="A16" s="2" t="s">
        <v>11</v>
      </c>
      <c r="B16" s="3">
        <f>'ССР к НМЦК (остаток)'!H49</f>
        <v>2142946.7200000002</v>
      </c>
      <c r="C16" s="16">
        <f>C15</f>
        <v>1.0548999999999999</v>
      </c>
      <c r="D16" s="3">
        <f>ROUND(B16*C16,2)</f>
        <v>2260594.4900000002</v>
      </c>
      <c r="E16" s="15">
        <f>E15</f>
        <v>1.0365</v>
      </c>
      <c r="F16" s="3">
        <f>ROUND(D16*E16,2)</f>
        <v>2343106.19</v>
      </c>
    </row>
    <row r="17" spans="1:7" ht="31.5" x14ac:dyDescent="0.25">
      <c r="A17" s="2" t="s">
        <v>12</v>
      </c>
      <c r="B17" s="3">
        <f>ROUND(B14*1.8%,2)</f>
        <v>6496329.8899999997</v>
      </c>
      <c r="C17" s="16">
        <f>C16</f>
        <v>1.0548999999999999</v>
      </c>
      <c r="D17" s="3">
        <f>ROUND(B17*C17,2)</f>
        <v>6852978.4000000004</v>
      </c>
      <c r="E17" s="15">
        <f>E15</f>
        <v>1.0365</v>
      </c>
      <c r="F17" s="3">
        <f>ROUND(D17*E17,2)</f>
        <v>7103112.1100000003</v>
      </c>
      <c r="G17" s="255">
        <f>F14*1.8%</f>
        <v>7103112.1100000003</v>
      </c>
    </row>
    <row r="18" spans="1:7" ht="78.75" x14ac:dyDescent="0.25">
      <c r="A18" s="2" t="s">
        <v>13</v>
      </c>
      <c r="B18" s="3"/>
      <c r="C18" s="1"/>
      <c r="D18" s="3"/>
      <c r="E18" s="8"/>
      <c r="F18" s="3"/>
    </row>
    <row r="19" spans="1:7" x14ac:dyDescent="0.25">
      <c r="A19" s="2" t="s">
        <v>14</v>
      </c>
      <c r="B19" s="4"/>
      <c r="C19" s="1"/>
      <c r="D19" s="3"/>
      <c r="E19" s="8"/>
      <c r="F19" s="3"/>
    </row>
    <row r="20" spans="1:7" x14ac:dyDescent="0.25">
      <c r="A20" s="2" t="s">
        <v>99</v>
      </c>
      <c r="B20" s="3">
        <f>SUM(B21:B23)</f>
        <v>717294.22</v>
      </c>
      <c r="C20" s="3"/>
      <c r="D20" s="3">
        <f>SUM(D21:D23)</f>
        <v>756673.66</v>
      </c>
      <c r="E20" s="3"/>
      <c r="F20" s="3">
        <f>ROUND(SUM(F21:F23),2)</f>
        <v>784292.25</v>
      </c>
    </row>
    <row r="21" spans="1:7" x14ac:dyDescent="0.25">
      <c r="A21" s="25" t="s">
        <v>110</v>
      </c>
      <c r="B21" s="26">
        <f>'ССР к НМЦК (остаток)'!H50</f>
        <v>415131.23</v>
      </c>
      <c r="C21" s="16">
        <f>C17</f>
        <v>1.0548999999999999</v>
      </c>
      <c r="D21" s="26">
        <f>ROUND(B21*C21,2)</f>
        <v>437921.93</v>
      </c>
      <c r="E21" s="15">
        <f>E17</f>
        <v>1.0365</v>
      </c>
      <c r="F21" s="26">
        <f t="shared" ref="F21:F23" si="0">ROUND(D21*E21,2)</f>
        <v>453906.08</v>
      </c>
    </row>
    <row r="22" spans="1:7" x14ac:dyDescent="0.25">
      <c r="A22" s="25" t="s">
        <v>112</v>
      </c>
      <c r="B22" s="26">
        <f>'ССР к НМЦК (остаток)'!H52</f>
        <v>282965.09999999998</v>
      </c>
      <c r="C22" s="16">
        <f>C14</f>
        <v>1.0548999999999999</v>
      </c>
      <c r="D22" s="26">
        <f>ROUND(B22*C22,2)</f>
        <v>298499.88</v>
      </c>
      <c r="E22" s="15">
        <f>E21</f>
        <v>1.0365</v>
      </c>
      <c r="F22" s="26">
        <f t="shared" si="0"/>
        <v>309395.13</v>
      </c>
    </row>
    <row r="23" spans="1:7" ht="54.75" customHeight="1" x14ac:dyDescent="0.25">
      <c r="A23" s="25" t="s">
        <v>93</v>
      </c>
      <c r="B23" s="26">
        <f>'ССР к НМЦК (остаток)'!H54</f>
        <v>19197.89</v>
      </c>
      <c r="C23" s="16">
        <f>C21</f>
        <v>1.0548999999999999</v>
      </c>
      <c r="D23" s="26">
        <f>ROUND(B23*C23,2)</f>
        <v>20251.849999999999</v>
      </c>
      <c r="E23" s="15">
        <f>E17</f>
        <v>1.0365</v>
      </c>
      <c r="F23" s="26">
        <f t="shared" si="0"/>
        <v>20991.040000000001</v>
      </c>
    </row>
    <row r="24" spans="1:7" ht="42" customHeight="1" x14ac:dyDescent="0.25">
      <c r="A24" s="2" t="s">
        <v>137</v>
      </c>
      <c r="B24" s="3">
        <f>ROUND((B14+B15+B16+B17+B20)*0.59%,2)</f>
        <v>2385749.67</v>
      </c>
      <c r="C24" s="3"/>
      <c r="D24" s="3">
        <f t="shared" ref="D24" si="1">ROUND((D14+D15+D16+D17+D20)*0.59%,2)</f>
        <v>2516727.33</v>
      </c>
      <c r="E24" s="3"/>
      <c r="F24" s="3">
        <f>ROUNDDOWN((F14+F15+F16+F17+F20)*0.59%,2)</f>
        <v>2608587.87</v>
      </c>
    </row>
    <row r="25" spans="1:7" x14ac:dyDescent="0.25">
      <c r="A25" s="2" t="s">
        <v>15</v>
      </c>
      <c r="B25" s="3">
        <f>ROUNDDOWN((B14+B15+B16+B17+B20+B24),2)</f>
        <v>406750100.72000003</v>
      </c>
      <c r="C25" s="3"/>
      <c r="D25" s="3">
        <f t="shared" ref="D25" si="2">ROUNDDOWN((D14+D15+D16+D17+D20+D24),2)</f>
        <v>429080681.23000002</v>
      </c>
      <c r="E25" s="3"/>
      <c r="F25" s="3">
        <f>ROUNDDOWN((F14+F15+F16+F17+F20+F24),2)</f>
        <v>444742126.08999997</v>
      </c>
    </row>
    <row r="26" spans="1:7" ht="31.5" customHeight="1" x14ac:dyDescent="0.25">
      <c r="A26" s="2" t="s">
        <v>149</v>
      </c>
      <c r="B26" s="3">
        <f>ROUNDDOWN((B25)*0.2,2)</f>
        <v>81350020.140000001</v>
      </c>
      <c r="C26" s="3"/>
      <c r="D26" s="3">
        <f t="shared" ref="D26" si="3">ROUNDDOWN((D25)*0.2,2)</f>
        <v>85816136.239999995</v>
      </c>
      <c r="E26" s="3"/>
      <c r="F26" s="3">
        <f>ROUNDDOWN((F25)*0.2,2)</f>
        <v>88948425.209999993</v>
      </c>
    </row>
    <row r="27" spans="1:7" ht="25.5" customHeight="1" x14ac:dyDescent="0.25">
      <c r="A27" s="2" t="s">
        <v>16</v>
      </c>
      <c r="B27" s="3">
        <f>B25+B26</f>
        <v>488100120.86000001</v>
      </c>
      <c r="C27" s="24"/>
      <c r="D27" s="3">
        <f>D25+D26</f>
        <v>514896817.47000003</v>
      </c>
      <c r="E27" s="8"/>
      <c r="F27" s="3">
        <f>F25+F26</f>
        <v>533690551.30000001</v>
      </c>
      <c r="G27" s="256">
        <f>ROUND(B27*C23*E23,2)</f>
        <v>533690551.32999998</v>
      </c>
    </row>
    <row r="28" spans="1:7" x14ac:dyDescent="0.25">
      <c r="A28" s="17"/>
      <c r="B28" s="18"/>
      <c r="C28" s="19"/>
      <c r="D28" s="18"/>
      <c r="E28" s="20"/>
      <c r="F28" s="20"/>
    </row>
    <row r="29" spans="1:7" x14ac:dyDescent="0.25">
      <c r="A29" s="9" t="s">
        <v>139</v>
      </c>
      <c r="B29" s="29"/>
      <c r="C29" s="29"/>
      <c r="D29" s="29"/>
      <c r="E29" s="210"/>
      <c r="F29" s="5"/>
    </row>
    <row r="30" spans="1:7" x14ac:dyDescent="0.25">
      <c r="A30" s="9"/>
      <c r="B30" s="29"/>
      <c r="C30" s="29"/>
      <c r="D30" s="29"/>
      <c r="E30" s="210"/>
      <c r="F30" s="5"/>
    </row>
    <row r="31" spans="1:7" x14ac:dyDescent="0.25">
      <c r="A31" s="212"/>
      <c r="B31" s="213" t="s">
        <v>97</v>
      </c>
      <c r="C31" s="284" t="s">
        <v>118</v>
      </c>
      <c r="D31" s="284"/>
      <c r="E31" s="214"/>
      <c r="F31" s="215"/>
    </row>
    <row r="32" spans="1:7" x14ac:dyDescent="0.25">
      <c r="A32" s="212"/>
      <c r="B32" s="213" t="s">
        <v>17</v>
      </c>
      <c r="C32" s="248" t="s">
        <v>5760</v>
      </c>
      <c r="D32" s="216"/>
      <c r="E32" s="216"/>
      <c r="F32" s="217"/>
    </row>
    <row r="33" spans="1:6" x14ac:dyDescent="0.25">
      <c r="A33" s="212"/>
      <c r="B33" s="213" t="s">
        <v>18</v>
      </c>
      <c r="C33" s="248" t="s">
        <v>5781</v>
      </c>
      <c r="D33" s="216"/>
      <c r="E33" s="216"/>
      <c r="F33" s="217"/>
    </row>
    <row r="34" spans="1:6" x14ac:dyDescent="0.25">
      <c r="A34" s="212"/>
      <c r="B34" s="213" t="s">
        <v>19</v>
      </c>
      <c r="C34" s="248" t="s">
        <v>5782</v>
      </c>
      <c r="D34" s="216"/>
      <c r="E34" s="216"/>
      <c r="F34" s="217"/>
    </row>
    <row r="35" spans="1:6" x14ac:dyDescent="0.25">
      <c r="A35" s="212"/>
      <c r="B35" s="213" t="s">
        <v>20</v>
      </c>
      <c r="C35" s="284" t="s">
        <v>138</v>
      </c>
      <c r="D35" s="284"/>
      <c r="E35" s="216"/>
      <c r="F35" s="217"/>
    </row>
    <row r="36" spans="1:6" x14ac:dyDescent="0.25">
      <c r="A36" s="212"/>
      <c r="B36" s="218"/>
      <c r="C36" s="217"/>
      <c r="D36" s="217"/>
      <c r="E36" s="217"/>
      <c r="F36" s="217"/>
    </row>
    <row r="37" spans="1:6" x14ac:dyDescent="0.25">
      <c r="A37" s="219" t="s">
        <v>21</v>
      </c>
      <c r="B37" s="219"/>
      <c r="C37" s="219"/>
      <c r="D37" s="219"/>
      <c r="E37" s="219"/>
      <c r="F37" s="219"/>
    </row>
    <row r="38" spans="1:6" ht="15" customHeight="1" x14ac:dyDescent="0.25">
      <c r="A38" s="212"/>
      <c r="B38" s="282" t="s">
        <v>140</v>
      </c>
      <c r="C38" s="282"/>
      <c r="D38" s="249">
        <v>1.0036</v>
      </c>
      <c r="E38" s="220"/>
      <c r="F38" s="220"/>
    </row>
    <row r="39" spans="1:6" x14ac:dyDescent="0.25">
      <c r="A39" s="212"/>
      <c r="B39" s="282" t="s">
        <v>141</v>
      </c>
      <c r="C39" s="282"/>
      <c r="D39" s="249">
        <v>0.99080000000000001</v>
      </c>
      <c r="E39" s="220"/>
      <c r="F39" s="220"/>
    </row>
    <row r="40" spans="1:6" x14ac:dyDescent="0.25">
      <c r="A40" s="212"/>
      <c r="B40" s="282" t="s">
        <v>5766</v>
      </c>
      <c r="C40" s="282"/>
      <c r="D40" s="249">
        <v>0.99870000000000003</v>
      </c>
      <c r="E40" s="220"/>
      <c r="F40" s="220"/>
    </row>
    <row r="41" spans="1:6" x14ac:dyDescent="0.25">
      <c r="A41" s="212"/>
      <c r="B41" s="282" t="s">
        <v>5761</v>
      </c>
      <c r="C41" s="282"/>
      <c r="D41" s="249">
        <v>0.98370000000000002</v>
      </c>
      <c r="E41" s="220"/>
      <c r="F41" s="220"/>
    </row>
    <row r="42" spans="1:6" x14ac:dyDescent="0.25">
      <c r="A42" s="212"/>
      <c r="B42" s="282" t="s">
        <v>5762</v>
      </c>
      <c r="C42" s="282"/>
      <c r="D42" s="249">
        <v>1.0101</v>
      </c>
      <c r="E42" s="220"/>
      <c r="F42" s="220"/>
    </row>
    <row r="43" spans="1:6" x14ac:dyDescent="0.25">
      <c r="A43" s="212"/>
      <c r="B43" s="282" t="s">
        <v>5763</v>
      </c>
      <c r="C43" s="282"/>
      <c r="D43" s="249">
        <v>1.0225</v>
      </c>
      <c r="E43" s="220"/>
      <c r="F43" s="220"/>
    </row>
    <row r="44" spans="1:6" x14ac:dyDescent="0.25">
      <c r="A44" s="212"/>
      <c r="B44" s="282" t="s">
        <v>5764</v>
      </c>
      <c r="C44" s="282"/>
      <c r="D44" s="249">
        <v>1.0225</v>
      </c>
      <c r="E44" s="220"/>
      <c r="F44" s="220"/>
    </row>
    <row r="45" spans="1:6" x14ac:dyDescent="0.25">
      <c r="A45" s="212"/>
      <c r="B45" s="282" t="s">
        <v>5765</v>
      </c>
      <c r="C45" s="282"/>
      <c r="D45" s="249">
        <v>1.0225</v>
      </c>
      <c r="E45" s="220"/>
      <c r="F45" s="220"/>
    </row>
    <row r="46" spans="1:6" x14ac:dyDescent="0.25">
      <c r="A46" s="212"/>
      <c r="B46" s="283" t="s">
        <v>142</v>
      </c>
      <c r="C46" s="283"/>
      <c r="D46" s="221"/>
      <c r="E46" s="220"/>
      <c r="F46" s="220"/>
    </row>
    <row r="47" spans="1:6" ht="15.75" customHeight="1" x14ac:dyDescent="0.25">
      <c r="A47" s="283" t="s">
        <v>5783</v>
      </c>
      <c r="B47" s="283"/>
      <c r="C47" s="283"/>
      <c r="D47" s="250">
        <f>ROUND(1.0036*0.9908*0.9987*0.9837*1.0101*1.0225*1.0225*1.0225,4)</f>
        <v>1.0548999999999999</v>
      </c>
      <c r="E47" s="220"/>
      <c r="F47" s="220"/>
    </row>
    <row r="48" spans="1:6" x14ac:dyDescent="0.25">
      <c r="A48" s="212"/>
      <c r="B48" s="222"/>
      <c r="C48" s="222"/>
      <c r="D48" s="220"/>
      <c r="E48" s="220"/>
      <c r="F48" s="220"/>
    </row>
    <row r="49" spans="1:6" ht="15" customHeight="1" x14ac:dyDescent="0.25">
      <c r="A49" s="285" t="s">
        <v>119</v>
      </c>
      <c r="B49" s="285"/>
      <c r="C49" s="285"/>
      <c r="D49" s="285"/>
      <c r="E49" s="285"/>
      <c r="F49" s="285"/>
    </row>
    <row r="50" spans="1:6" x14ac:dyDescent="0.25">
      <c r="A50" s="287" t="s">
        <v>5787</v>
      </c>
      <c r="B50" s="287"/>
      <c r="C50" s="287"/>
      <c r="D50" s="286">
        <f>ROUND(2/9,3)</f>
        <v>0.222</v>
      </c>
      <c r="E50" s="284"/>
      <c r="F50" s="224"/>
    </row>
    <row r="51" spans="1:6" x14ac:dyDescent="0.25">
      <c r="A51" s="287" t="s">
        <v>5788</v>
      </c>
      <c r="B51" s="287"/>
      <c r="C51" s="287"/>
      <c r="D51" s="286">
        <f>ROUND(7/9,3)</f>
        <v>0.77800000000000002</v>
      </c>
      <c r="E51" s="284"/>
      <c r="F51" s="224"/>
    </row>
    <row r="52" spans="1:6" ht="15" customHeight="1" x14ac:dyDescent="0.25">
      <c r="A52" s="281" t="s">
        <v>22</v>
      </c>
      <c r="B52" s="281"/>
      <c r="C52" s="281"/>
      <c r="D52" s="224"/>
      <c r="E52" s="224"/>
      <c r="F52" s="224"/>
    </row>
    <row r="53" spans="1:6" ht="15" customHeight="1" x14ac:dyDescent="0.25">
      <c r="A53" s="223"/>
      <c r="B53" s="282" t="s">
        <v>120</v>
      </c>
      <c r="C53" s="282"/>
      <c r="D53" s="284"/>
      <c r="E53" s="284"/>
      <c r="F53" s="216" t="s">
        <v>121</v>
      </c>
    </row>
    <row r="54" spans="1:6" x14ac:dyDescent="0.25">
      <c r="A54" s="223"/>
      <c r="B54" s="282" t="s">
        <v>143</v>
      </c>
      <c r="C54" s="282"/>
      <c r="D54" s="284"/>
      <c r="E54" s="284"/>
      <c r="F54" s="216" t="s">
        <v>144</v>
      </c>
    </row>
    <row r="55" spans="1:6" ht="15" customHeight="1" x14ac:dyDescent="0.25">
      <c r="A55" s="281" t="s">
        <v>23</v>
      </c>
      <c r="B55" s="281"/>
      <c r="C55" s="281"/>
      <c r="D55" s="224"/>
      <c r="E55" s="224"/>
      <c r="F55" s="224"/>
    </row>
    <row r="56" spans="1:6" x14ac:dyDescent="0.25">
      <c r="A56" s="223"/>
      <c r="B56" s="282" t="s">
        <v>120</v>
      </c>
      <c r="C56" s="282"/>
      <c r="D56" s="284" t="s">
        <v>122</v>
      </c>
      <c r="E56" s="284"/>
      <c r="F56" s="225">
        <v>1.0063</v>
      </c>
    </row>
    <row r="57" spans="1:6" ht="15" customHeight="1" x14ac:dyDescent="0.25">
      <c r="A57" s="223"/>
      <c r="B57" s="282" t="s">
        <v>143</v>
      </c>
      <c r="C57" s="282"/>
      <c r="D57" s="284" t="s">
        <v>145</v>
      </c>
      <c r="E57" s="284"/>
      <c r="F57" s="225">
        <v>1.0043</v>
      </c>
    </row>
    <row r="58" spans="1:6" ht="15" customHeight="1" x14ac:dyDescent="0.25">
      <c r="A58" s="281" t="s">
        <v>24</v>
      </c>
      <c r="B58" s="281"/>
      <c r="C58" s="281"/>
      <c r="D58" s="224"/>
      <c r="E58" s="224"/>
      <c r="F58" s="224"/>
    </row>
    <row r="59" spans="1:6" x14ac:dyDescent="0.25">
      <c r="A59" s="223"/>
      <c r="B59" s="282" t="s">
        <v>123</v>
      </c>
      <c r="C59" s="282"/>
      <c r="D59" s="284" t="s">
        <v>5767</v>
      </c>
      <c r="E59" s="284"/>
      <c r="F59" s="251">
        <f>ROUND(((F56^(4))-1)/2+1,4)</f>
        <v>1.0126999999999999</v>
      </c>
    </row>
    <row r="60" spans="1:6" ht="18.75" x14ac:dyDescent="0.25">
      <c r="A60" s="223"/>
      <c r="B60" s="282" t="s">
        <v>146</v>
      </c>
      <c r="C60" s="282"/>
      <c r="D60" s="284" t="s">
        <v>5784</v>
      </c>
      <c r="E60" s="284"/>
      <c r="F60" s="225">
        <f>ROUND((F56^4)*(F57+F57^7)/2,4)</f>
        <v>1.0432999999999999</v>
      </c>
    </row>
    <row r="61" spans="1:6" ht="15" customHeight="1" x14ac:dyDescent="0.25">
      <c r="A61" s="223"/>
      <c r="B61" s="281" t="s">
        <v>25</v>
      </c>
      <c r="C61" s="281"/>
      <c r="D61" s="281"/>
      <c r="E61" s="281"/>
      <c r="F61" s="226"/>
    </row>
    <row r="62" spans="1:6" ht="15" customHeight="1" x14ac:dyDescent="0.25">
      <c r="A62" s="223"/>
      <c r="B62" s="281" t="s">
        <v>5786</v>
      </c>
      <c r="C62" s="281"/>
      <c r="D62" s="281"/>
      <c r="E62" s="281"/>
      <c r="F62" s="227">
        <f>ROUND((D50*F59)+(D51*F60),4)</f>
        <v>1.0365</v>
      </c>
    </row>
    <row r="63" spans="1:6" ht="13.5" customHeight="1" x14ac:dyDescent="0.25">
      <c r="A63" s="228"/>
      <c r="B63" s="229"/>
      <c r="C63" s="229"/>
      <c r="D63" s="230"/>
      <c r="E63" s="230"/>
      <c r="F63" s="230"/>
    </row>
    <row r="64" spans="1:6" ht="15" customHeight="1" x14ac:dyDescent="0.25">
      <c r="A64" s="228"/>
      <c r="B64" s="229"/>
      <c r="C64" s="229"/>
      <c r="D64" s="230"/>
      <c r="E64" s="230"/>
      <c r="F64" s="230"/>
    </row>
    <row r="65" spans="1:7" x14ac:dyDescent="0.25">
      <c r="A65" s="231"/>
      <c r="B65" s="291"/>
      <c r="C65" s="291"/>
      <c r="D65" s="291"/>
      <c r="E65" s="291"/>
      <c r="F65" s="232"/>
      <c r="G65" s="252">
        <f>ROUND(D50*F59,4)</f>
        <v>0.2248</v>
      </c>
    </row>
    <row r="66" spans="1:7" x14ac:dyDescent="0.25">
      <c r="G66" s="252">
        <f>ROUND(D51*F60,4)</f>
        <v>0.81169999999999998</v>
      </c>
    </row>
    <row r="67" spans="1:7" x14ac:dyDescent="0.25">
      <c r="G67" s="252">
        <f>G65+G66</f>
        <v>1.0365</v>
      </c>
    </row>
  </sheetData>
  <mergeCells count="41">
    <mergeCell ref="B65:E65"/>
    <mergeCell ref="B10:F10"/>
    <mergeCell ref="B60:C60"/>
    <mergeCell ref="D60:E60"/>
    <mergeCell ref="B61:E61"/>
    <mergeCell ref="B62:E62"/>
    <mergeCell ref="B57:C57"/>
    <mergeCell ref="D57:E57"/>
    <mergeCell ref="B59:C59"/>
    <mergeCell ref="D59:E59"/>
    <mergeCell ref="D50:E50"/>
    <mergeCell ref="D54:E54"/>
    <mergeCell ref="B56:C56"/>
    <mergeCell ref="D56:E56"/>
    <mergeCell ref="A55:C55"/>
    <mergeCell ref="C35:D35"/>
    <mergeCell ref="A2:F2"/>
    <mergeCell ref="A3:F3"/>
    <mergeCell ref="A4:F4"/>
    <mergeCell ref="B8:F8"/>
    <mergeCell ref="C31:D31"/>
    <mergeCell ref="B9:F9"/>
    <mergeCell ref="D53:E53"/>
    <mergeCell ref="B38:C38"/>
    <mergeCell ref="B39:C39"/>
    <mergeCell ref="B46:C46"/>
    <mergeCell ref="A49:F49"/>
    <mergeCell ref="D51:E51"/>
    <mergeCell ref="A50:C50"/>
    <mergeCell ref="A51:C51"/>
    <mergeCell ref="A52:C52"/>
    <mergeCell ref="A58:C58"/>
    <mergeCell ref="B40:C40"/>
    <mergeCell ref="B41:C41"/>
    <mergeCell ref="B42:C42"/>
    <mergeCell ref="B43:C43"/>
    <mergeCell ref="B44:C44"/>
    <mergeCell ref="B45:C45"/>
    <mergeCell ref="A47:C47"/>
    <mergeCell ref="B53:C53"/>
    <mergeCell ref="B54:C54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A192-DAE0-4DC6-9746-5FD193C1B019}">
  <sheetPr>
    <pageSetUpPr fitToPage="1"/>
  </sheetPr>
  <dimension ref="A1:R2535"/>
  <sheetViews>
    <sheetView tabSelected="1" view="pageBreakPreview" zoomScale="80" zoomScaleNormal="100" zoomScaleSheetLayoutView="80" workbookViewId="0">
      <pane xSplit="7" ySplit="14" topLeftCell="H2517" activePane="bottomRight" state="frozen"/>
      <selection pane="topRight" activeCell="H1" sqref="H1"/>
      <selection pane="bottomLeft" activeCell="A16" sqref="A16"/>
      <selection pane="bottomRight" activeCell="F2533" sqref="F2533"/>
    </sheetView>
  </sheetViews>
  <sheetFormatPr defaultColWidth="9.140625" defaultRowHeight="14.25" customHeight="1" outlineLevelRow="1" outlineLevelCol="1" x14ac:dyDescent="0.2"/>
  <cols>
    <col min="1" max="1" width="6.7109375" style="70" customWidth="1"/>
    <col min="2" max="2" width="14.140625" style="70" customWidth="1"/>
    <col min="3" max="3" width="9" style="70" customWidth="1"/>
    <col min="4" max="4" width="14.42578125" style="70" hidden="1" customWidth="1" outlineLevel="1"/>
    <col min="5" max="5" width="61.140625" style="70" customWidth="1" collapsed="1"/>
    <col min="6" max="6" width="13.7109375" style="70" customWidth="1"/>
    <col min="7" max="7" width="12.42578125" style="70" customWidth="1"/>
    <col min="8" max="8" width="18.140625" style="70" hidden="1" customWidth="1" outlineLevel="1"/>
    <col min="9" max="9" width="20.28515625" style="70" hidden="1" customWidth="1" outlineLevel="1"/>
    <col min="10" max="10" width="20.42578125" style="184" customWidth="1" collapsed="1"/>
    <col min="11" max="11" width="17.7109375" style="184" customWidth="1"/>
    <col min="12" max="12" width="27.140625" style="184" customWidth="1"/>
    <col min="13" max="13" width="23.7109375" style="234" hidden="1" customWidth="1" outlineLevel="1"/>
    <col min="14" max="14" width="17.7109375" style="70" hidden="1" customWidth="1" outlineLevel="1"/>
    <col min="15" max="15" width="14.42578125" style="70" hidden="1" customWidth="1" outlineLevel="1"/>
    <col min="16" max="16" width="9.140625" style="70" hidden="1" customWidth="1" outlineLevel="1"/>
    <col min="17" max="17" width="9.140625" style="70" collapsed="1"/>
    <col min="18" max="18" width="22.42578125" style="70" customWidth="1"/>
    <col min="19" max="16384" width="9.140625" style="70"/>
  </cols>
  <sheetData>
    <row r="1" spans="1:15" ht="17.25" customHeight="1" x14ac:dyDescent="0.2">
      <c r="G1" s="372" t="s">
        <v>5792</v>
      </c>
      <c r="H1" s="372"/>
      <c r="I1" s="372"/>
      <c r="J1" s="372"/>
      <c r="K1" s="372"/>
      <c r="L1" s="372"/>
    </row>
    <row r="2" spans="1:15" ht="14.25" customHeight="1" x14ac:dyDescent="0.2">
      <c r="E2" s="71"/>
      <c r="F2" s="71"/>
      <c r="G2" s="70" t="s">
        <v>5789</v>
      </c>
      <c r="I2" s="373"/>
      <c r="J2" s="373"/>
      <c r="K2" s="72"/>
      <c r="L2" s="72"/>
      <c r="M2" s="234" t="s">
        <v>5768</v>
      </c>
      <c r="N2" s="174">
        <f>N2519</f>
        <v>0</v>
      </c>
    </row>
    <row r="3" spans="1:15" ht="14.25" customHeight="1" x14ac:dyDescent="0.2">
      <c r="E3" s="71"/>
      <c r="F3" s="71"/>
      <c r="G3" s="70" t="s">
        <v>5790</v>
      </c>
      <c r="I3" s="373"/>
      <c r="J3" s="373"/>
      <c r="K3" s="373"/>
      <c r="L3" s="373"/>
      <c r="M3" s="234" t="s">
        <v>5770</v>
      </c>
      <c r="N3" s="174">
        <f>N2520</f>
        <v>0</v>
      </c>
    </row>
    <row r="4" spans="1:15" ht="14.25" customHeight="1" x14ac:dyDescent="0.25">
      <c r="A4" s="73"/>
      <c r="B4" s="74"/>
      <c r="C4" s="74"/>
      <c r="D4" s="74"/>
      <c r="E4" s="74"/>
      <c r="F4" s="74"/>
      <c r="G4" s="372" t="s">
        <v>5791</v>
      </c>
      <c r="H4" s="372"/>
      <c r="I4" s="372"/>
      <c r="J4" s="372"/>
      <c r="K4" s="372"/>
      <c r="L4" s="372"/>
      <c r="M4" s="234" t="s">
        <v>5771</v>
      </c>
      <c r="N4" s="174">
        <f>N2521</f>
        <v>0</v>
      </c>
    </row>
    <row r="5" spans="1:15" ht="14.25" customHeight="1" x14ac:dyDescent="0.25">
      <c r="A5" s="73"/>
      <c r="B5" s="74"/>
      <c r="C5" s="74"/>
      <c r="D5" s="74"/>
      <c r="E5" s="74"/>
      <c r="F5" s="74"/>
      <c r="G5" s="374"/>
      <c r="H5" s="374"/>
      <c r="I5" s="374"/>
      <c r="J5" s="374"/>
      <c r="K5" s="374"/>
      <c r="L5" s="374"/>
      <c r="N5" s="174"/>
    </row>
    <row r="6" spans="1:15" ht="14.25" customHeight="1" x14ac:dyDescent="0.25">
      <c r="A6" s="295" t="s">
        <v>5754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34" t="s">
        <v>5769</v>
      </c>
      <c r="N6" s="174">
        <f>N2522</f>
        <v>0</v>
      </c>
    </row>
    <row r="7" spans="1:15" s="28" customFormat="1" ht="30.75" customHeight="1" x14ac:dyDescent="0.25">
      <c r="A7" s="331" t="s">
        <v>5793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235"/>
    </row>
    <row r="8" spans="1:15" s="28" customFormat="1" ht="15" x14ac:dyDescent="0.25">
      <c r="A8" s="296" t="s">
        <v>153</v>
      </c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35"/>
    </row>
    <row r="9" spans="1:15" ht="14.25" customHeight="1" x14ac:dyDescent="0.2">
      <c r="H9" s="294" t="s">
        <v>5752</v>
      </c>
      <c r="I9" s="294"/>
    </row>
    <row r="10" spans="1:15" s="28" customFormat="1" ht="15" customHeight="1" x14ac:dyDescent="0.25">
      <c r="A10" s="316" t="s">
        <v>154</v>
      </c>
      <c r="B10" s="322" t="s">
        <v>5755</v>
      </c>
      <c r="C10" s="323"/>
      <c r="D10" s="324"/>
      <c r="E10" s="316" t="s">
        <v>156</v>
      </c>
      <c r="F10" s="316" t="s">
        <v>157</v>
      </c>
      <c r="G10" s="316" t="s">
        <v>158</v>
      </c>
      <c r="H10" s="370" t="s">
        <v>159</v>
      </c>
      <c r="I10" s="371"/>
      <c r="J10" s="318" t="s">
        <v>5756</v>
      </c>
      <c r="K10" s="318"/>
      <c r="L10" s="319" t="s">
        <v>160</v>
      </c>
      <c r="M10" s="235"/>
    </row>
    <row r="11" spans="1:15" s="28" customFormat="1" ht="36.75" customHeight="1" x14ac:dyDescent="0.25">
      <c r="A11" s="316"/>
      <c r="B11" s="325"/>
      <c r="C11" s="326"/>
      <c r="D11" s="327"/>
      <c r="E11" s="316"/>
      <c r="F11" s="316"/>
      <c r="G11" s="316"/>
      <c r="H11" s="316" t="s">
        <v>161</v>
      </c>
      <c r="I11" s="247" t="s">
        <v>162</v>
      </c>
      <c r="J11" s="317" t="s">
        <v>161</v>
      </c>
      <c r="K11" s="318" t="s">
        <v>162</v>
      </c>
      <c r="L11" s="320"/>
      <c r="M11" s="235"/>
    </row>
    <row r="12" spans="1:15" s="28" customFormat="1" ht="15" x14ac:dyDescent="0.25">
      <c r="A12" s="316"/>
      <c r="B12" s="328"/>
      <c r="C12" s="329"/>
      <c r="D12" s="330"/>
      <c r="E12" s="316"/>
      <c r="F12" s="316"/>
      <c r="G12" s="316"/>
      <c r="H12" s="316"/>
      <c r="I12" s="257" t="s">
        <v>5785</v>
      </c>
      <c r="J12" s="317"/>
      <c r="K12" s="318"/>
      <c r="L12" s="321"/>
      <c r="M12" s="235"/>
    </row>
    <row r="13" spans="1:15" s="28" customFormat="1" ht="15" x14ac:dyDescent="0.25">
      <c r="A13" s="77">
        <v>1</v>
      </c>
      <c r="B13" s="292">
        <v>2</v>
      </c>
      <c r="C13" s="293"/>
      <c r="D13" s="77"/>
      <c r="E13" s="77">
        <v>3</v>
      </c>
      <c r="F13" s="77">
        <v>4</v>
      </c>
      <c r="G13" s="77">
        <v>5</v>
      </c>
      <c r="H13" s="233">
        <v>1.018</v>
      </c>
      <c r="I13" s="233">
        <v>1.0933999999999999</v>
      </c>
      <c r="J13" s="78">
        <v>6</v>
      </c>
      <c r="K13" s="78">
        <v>7</v>
      </c>
      <c r="L13" s="78">
        <v>8</v>
      </c>
      <c r="M13" s="235"/>
    </row>
    <row r="14" spans="1:15" s="28" customFormat="1" ht="15.75" customHeight="1" x14ac:dyDescent="0.25">
      <c r="A14" s="79" t="s">
        <v>40</v>
      </c>
      <c r="B14" s="313" t="s">
        <v>163</v>
      </c>
      <c r="C14" s="314"/>
      <c r="D14" s="315"/>
      <c r="E14" s="80" t="s">
        <v>103</v>
      </c>
      <c r="F14" s="81"/>
      <c r="G14" s="82"/>
      <c r="H14" s="83">
        <v>2339643.35</v>
      </c>
      <c r="I14" s="83">
        <f>SUM(I16:I48)</f>
        <v>2339643.35</v>
      </c>
      <c r="J14" s="83"/>
      <c r="K14" s="83">
        <f t="shared" ref="K14" si="0">SUM(K16:K48)</f>
        <v>2604209.86</v>
      </c>
      <c r="L14" s="84"/>
      <c r="M14" s="235"/>
      <c r="N14" s="253">
        <f>ROUND(I14*H$13*I$13,2)</f>
        <v>2604213.0299999998</v>
      </c>
      <c r="O14" s="254">
        <f>N14-K14</f>
        <v>3.17</v>
      </c>
    </row>
    <row r="15" spans="1:15" s="11" customFormat="1" ht="15.75" customHeight="1" outlineLevel="1" x14ac:dyDescent="0.25">
      <c r="A15" s="85"/>
      <c r="B15" s="310" t="s">
        <v>164</v>
      </c>
      <c r="C15" s="311"/>
      <c r="D15" s="311"/>
      <c r="E15" s="312"/>
      <c r="F15" s="86"/>
      <c r="G15" s="87"/>
      <c r="H15" s="88"/>
      <c r="I15" s="88"/>
      <c r="J15" s="88"/>
      <c r="K15" s="88"/>
      <c r="L15" s="89"/>
      <c r="M15" s="236"/>
      <c r="N15" s="253">
        <f>ROUND(I15*H$13*I$13,2)</f>
        <v>0</v>
      </c>
      <c r="O15" s="254">
        <f t="shared" ref="O15:O29" si="1">N15-K15</f>
        <v>0</v>
      </c>
    </row>
    <row r="16" spans="1:15" s="28" customFormat="1" ht="22.5" outlineLevel="1" x14ac:dyDescent="0.25">
      <c r="A16" s="90" t="s">
        <v>165</v>
      </c>
      <c r="B16" s="91" t="s">
        <v>102</v>
      </c>
      <c r="C16" s="91" t="s">
        <v>40</v>
      </c>
      <c r="D16" s="91" t="s">
        <v>166</v>
      </c>
      <c r="E16" s="92" t="s">
        <v>167</v>
      </c>
      <c r="F16" s="93" t="s">
        <v>168</v>
      </c>
      <c r="G16" s="94">
        <v>0.11025</v>
      </c>
      <c r="H16" s="95">
        <f>ROUND(I16/G16,2)</f>
        <v>85112.56</v>
      </c>
      <c r="I16" s="96">
        <v>9383.66</v>
      </c>
      <c r="J16" s="95">
        <f>ROUND(H16*$H$13*$I$13,2)</f>
        <v>94737.19</v>
      </c>
      <c r="K16" s="96">
        <f>ROUND(G16*J16,2)</f>
        <v>10444.780000000001</v>
      </c>
      <c r="L16" s="89"/>
      <c r="M16" s="235"/>
      <c r="N16" s="253">
        <f>ROUND(I16*H$13*I$13,2)</f>
        <v>10444.780000000001</v>
      </c>
      <c r="O16" s="254">
        <f t="shared" si="1"/>
        <v>0</v>
      </c>
    </row>
    <row r="17" spans="1:15" s="28" customFormat="1" ht="22.5" outlineLevel="1" x14ac:dyDescent="0.25">
      <c r="A17" s="90" t="s">
        <v>169</v>
      </c>
      <c r="B17" s="91" t="s">
        <v>102</v>
      </c>
      <c r="C17" s="91" t="s">
        <v>41</v>
      </c>
      <c r="D17" s="91" t="s">
        <v>170</v>
      </c>
      <c r="E17" s="92" t="s">
        <v>171</v>
      </c>
      <c r="F17" s="93" t="s">
        <v>172</v>
      </c>
      <c r="G17" s="97">
        <v>0.1225</v>
      </c>
      <c r="H17" s="95">
        <f>ROUND(I17/G17,2)</f>
        <v>215378.12</v>
      </c>
      <c r="I17" s="96">
        <v>26383.82</v>
      </c>
      <c r="J17" s="95">
        <f>ROUND(H17*$H$13*$I$13,2)</f>
        <v>239733.34</v>
      </c>
      <c r="K17" s="96">
        <f>ROUND(G17*J17,2)</f>
        <v>29367.33</v>
      </c>
      <c r="L17" s="89"/>
      <c r="M17" s="235"/>
      <c r="N17" s="253">
        <f>ROUND(I17*H$13*I$13,2)</f>
        <v>29367.33</v>
      </c>
      <c r="O17" s="254">
        <f t="shared" si="1"/>
        <v>0</v>
      </c>
    </row>
    <row r="18" spans="1:15" s="28" customFormat="1" ht="22.5" outlineLevel="1" x14ac:dyDescent="0.25">
      <c r="A18" s="90" t="s">
        <v>173</v>
      </c>
      <c r="B18" s="91" t="s">
        <v>102</v>
      </c>
      <c r="C18" s="91" t="s">
        <v>44</v>
      </c>
      <c r="D18" s="91" t="s">
        <v>174</v>
      </c>
      <c r="E18" s="92" t="s">
        <v>175</v>
      </c>
      <c r="F18" s="93" t="s">
        <v>176</v>
      </c>
      <c r="G18" s="93"/>
      <c r="H18" s="95"/>
      <c r="I18" s="96"/>
      <c r="J18" s="95">
        <f>ROUND(H18*$H$13*$I$13,2)</f>
        <v>0</v>
      </c>
      <c r="K18" s="96">
        <f>ROUND(G18*J18,2)</f>
        <v>0</v>
      </c>
      <c r="L18" s="89"/>
      <c r="M18" s="235"/>
      <c r="N18" s="253">
        <f>ROUND(I18*H$13*I$13,2)</f>
        <v>0</v>
      </c>
      <c r="O18" s="254">
        <f t="shared" si="1"/>
        <v>0</v>
      </c>
    </row>
    <row r="19" spans="1:15" s="28" customFormat="1" ht="15" outlineLevel="1" x14ac:dyDescent="0.25">
      <c r="A19" s="90" t="s">
        <v>177</v>
      </c>
      <c r="B19" s="91" t="s">
        <v>102</v>
      </c>
      <c r="C19" s="91" t="s">
        <v>46</v>
      </c>
      <c r="D19" s="91" t="s">
        <v>178</v>
      </c>
      <c r="E19" s="92" t="s">
        <v>179</v>
      </c>
      <c r="F19" s="93" t="s">
        <v>180</v>
      </c>
      <c r="G19" s="98">
        <v>3.5</v>
      </c>
      <c r="H19" s="95">
        <f>ROUND(I19/G19,2)</f>
        <v>14672.34</v>
      </c>
      <c r="I19" s="96">
        <v>51353.19</v>
      </c>
      <c r="J19" s="95">
        <f>ROUND(H19*$H$13*$I$13,2)</f>
        <v>16331.51</v>
      </c>
      <c r="K19" s="96">
        <f>ROUND(G19*J19,2)</f>
        <v>57160.29</v>
      </c>
      <c r="L19" s="89"/>
      <c r="M19" s="235"/>
      <c r="N19" s="253">
        <f>ROUND(I19*H$13*I$13,2)</f>
        <v>57160.27</v>
      </c>
      <c r="O19" s="254">
        <f t="shared" si="1"/>
        <v>-0.02</v>
      </c>
    </row>
    <row r="20" spans="1:15" s="28" customFormat="1" ht="15" outlineLevel="1" x14ac:dyDescent="0.25">
      <c r="A20" s="90" t="s">
        <v>181</v>
      </c>
      <c r="B20" s="91" t="s">
        <v>102</v>
      </c>
      <c r="C20" s="91" t="s">
        <v>182</v>
      </c>
      <c r="D20" s="91" t="s">
        <v>183</v>
      </c>
      <c r="E20" s="92" t="s">
        <v>184</v>
      </c>
      <c r="F20" s="93" t="s">
        <v>185</v>
      </c>
      <c r="G20" s="98">
        <v>353.5</v>
      </c>
      <c r="H20" s="95">
        <f>ROUND(I20/G20,2)</f>
        <v>1461.91</v>
      </c>
      <c r="I20" s="96">
        <v>516786.74</v>
      </c>
      <c r="J20" s="95">
        <f>ROUND(H20*$H$13*$I$13,2)</f>
        <v>1627.22</v>
      </c>
      <c r="K20" s="96">
        <f>ROUND(G20*J20,2)</f>
        <v>575222.27</v>
      </c>
      <c r="L20" s="89"/>
      <c r="M20" s="235"/>
      <c r="N20" s="253">
        <f>ROUND(I20*H$13*I$13,2)</f>
        <v>575225.59999999998</v>
      </c>
      <c r="O20" s="254">
        <f t="shared" si="1"/>
        <v>3.33</v>
      </c>
    </row>
    <row r="21" spans="1:15" s="28" customFormat="1" ht="15" outlineLevel="1" x14ac:dyDescent="0.25">
      <c r="A21" s="90" t="s">
        <v>186</v>
      </c>
      <c r="B21" s="91" t="s">
        <v>102</v>
      </c>
      <c r="C21" s="91" t="s">
        <v>50</v>
      </c>
      <c r="D21" s="91" t="s">
        <v>187</v>
      </c>
      <c r="E21" s="92" t="s">
        <v>188</v>
      </c>
      <c r="F21" s="93" t="s">
        <v>172</v>
      </c>
      <c r="G21" s="94">
        <v>0.23275000000000001</v>
      </c>
      <c r="H21" s="95">
        <f>ROUND(I21/G21,2)</f>
        <v>81145.91</v>
      </c>
      <c r="I21" s="96">
        <v>18886.71</v>
      </c>
      <c r="J21" s="95">
        <f>ROUND(H21*$H$13*$I$13,2)</f>
        <v>90321.99</v>
      </c>
      <c r="K21" s="96">
        <f>ROUND(G21*J21,2)</f>
        <v>21022.44</v>
      </c>
      <c r="L21" s="89"/>
      <c r="M21" s="235"/>
      <c r="N21" s="253">
        <f>ROUND(I21*H$13*I$13,2)</f>
        <v>21022.44</v>
      </c>
      <c r="O21" s="254">
        <f t="shared" si="1"/>
        <v>0</v>
      </c>
    </row>
    <row r="22" spans="1:15" s="28" customFormat="1" ht="15" outlineLevel="1" x14ac:dyDescent="0.25">
      <c r="A22" s="90"/>
      <c r="B22" s="310" t="s">
        <v>189</v>
      </c>
      <c r="C22" s="311"/>
      <c r="D22" s="311"/>
      <c r="E22" s="312"/>
      <c r="F22" s="93"/>
      <c r="G22" s="94"/>
      <c r="H22" s="95"/>
      <c r="I22" s="96"/>
      <c r="J22" s="95"/>
      <c r="K22" s="96"/>
      <c r="L22" s="89"/>
      <c r="M22" s="235"/>
      <c r="N22" s="253">
        <f>ROUND(I22*H$13*I$13,2)</f>
        <v>0</v>
      </c>
      <c r="O22" s="254">
        <f t="shared" si="1"/>
        <v>0</v>
      </c>
    </row>
    <row r="23" spans="1:15" s="28" customFormat="1" ht="33.75" outlineLevel="1" x14ac:dyDescent="0.25">
      <c r="A23" s="90" t="s">
        <v>190</v>
      </c>
      <c r="B23" s="91" t="s">
        <v>102</v>
      </c>
      <c r="C23" s="91" t="s">
        <v>54</v>
      </c>
      <c r="D23" s="91" t="s">
        <v>191</v>
      </c>
      <c r="E23" s="92" t="s">
        <v>192</v>
      </c>
      <c r="F23" s="93" t="s">
        <v>185</v>
      </c>
      <c r="G23" s="98">
        <v>1.2</v>
      </c>
      <c r="H23" s="95">
        <f>ROUND(I23/G23,2)</f>
        <v>15273.96</v>
      </c>
      <c r="I23" s="96">
        <v>18328.75</v>
      </c>
      <c r="J23" s="95">
        <f>ROUND(H23*$H$13*$I$13,2)</f>
        <v>17001.16</v>
      </c>
      <c r="K23" s="96">
        <f>ROUND(G23*J23,2)</f>
        <v>20401.39</v>
      </c>
      <c r="L23" s="89"/>
      <c r="M23" s="235"/>
      <c r="N23" s="253">
        <f>ROUND(I23*H$13*I$13,2)</f>
        <v>20401.39</v>
      </c>
      <c r="O23" s="254">
        <f t="shared" si="1"/>
        <v>0</v>
      </c>
    </row>
    <row r="24" spans="1:15" s="28" customFormat="1" ht="15" outlineLevel="1" x14ac:dyDescent="0.25">
      <c r="A24" s="90" t="s">
        <v>193</v>
      </c>
      <c r="B24" s="91" t="s">
        <v>102</v>
      </c>
      <c r="C24" s="91" t="s">
        <v>58</v>
      </c>
      <c r="D24" s="91" t="s">
        <v>194</v>
      </c>
      <c r="E24" s="92" t="s">
        <v>195</v>
      </c>
      <c r="F24" s="93" t="s">
        <v>180</v>
      </c>
      <c r="G24" s="99">
        <v>10</v>
      </c>
      <c r="H24" s="95">
        <f>ROUND(I24/G24,2)</f>
        <v>8751.19</v>
      </c>
      <c r="I24" s="96">
        <v>87511.88</v>
      </c>
      <c r="J24" s="95">
        <f>ROUND(H24*$H$13*$I$13,2)</f>
        <v>9740.7900000000009</v>
      </c>
      <c r="K24" s="96">
        <f>ROUND(G24*J24,2)</f>
        <v>97407.9</v>
      </c>
      <c r="L24" s="89"/>
      <c r="M24" s="235"/>
      <c r="N24" s="253">
        <f>ROUND(I24*H$13*I$13,2)</f>
        <v>97407.83</v>
      </c>
      <c r="O24" s="254">
        <f t="shared" si="1"/>
        <v>-7.0000000000000007E-2</v>
      </c>
    </row>
    <row r="25" spans="1:15" s="28" customFormat="1" ht="15" outlineLevel="1" x14ac:dyDescent="0.25">
      <c r="A25" s="90" t="s">
        <v>196</v>
      </c>
      <c r="B25" s="91" t="s">
        <v>102</v>
      </c>
      <c r="C25" s="91" t="s">
        <v>62</v>
      </c>
      <c r="D25" s="91" t="s">
        <v>194</v>
      </c>
      <c r="E25" s="92" t="s">
        <v>197</v>
      </c>
      <c r="F25" s="93" t="s">
        <v>180</v>
      </c>
      <c r="G25" s="98">
        <v>0.6</v>
      </c>
      <c r="H25" s="95">
        <f>ROUND(I25/G25,2)</f>
        <v>8750.08</v>
      </c>
      <c r="I25" s="96">
        <v>5250.05</v>
      </c>
      <c r="J25" s="95">
        <f>ROUND(H25*$H$13*$I$13,2)</f>
        <v>9739.5499999999993</v>
      </c>
      <c r="K25" s="96">
        <f>ROUND(G25*J25,2)</f>
        <v>5843.73</v>
      </c>
      <c r="L25" s="89"/>
      <c r="M25" s="235"/>
      <c r="N25" s="253">
        <f>ROUND(I25*H$13*I$13,2)</f>
        <v>5843.73</v>
      </c>
      <c r="O25" s="254">
        <f t="shared" si="1"/>
        <v>0</v>
      </c>
    </row>
    <row r="26" spans="1:15" s="28" customFormat="1" ht="15" outlineLevel="1" x14ac:dyDescent="0.25">
      <c r="A26" s="90"/>
      <c r="B26" s="310" t="s">
        <v>198</v>
      </c>
      <c r="C26" s="311"/>
      <c r="D26" s="311"/>
      <c r="E26" s="312"/>
      <c r="F26" s="93"/>
      <c r="G26" s="98"/>
      <c r="H26" s="95"/>
      <c r="I26" s="96"/>
      <c r="J26" s="95"/>
      <c r="K26" s="96"/>
      <c r="L26" s="89"/>
      <c r="M26" s="235"/>
      <c r="N26" s="253">
        <f>ROUND(I26*H$13*I$13,2)</f>
        <v>0</v>
      </c>
      <c r="O26" s="254">
        <f t="shared" si="1"/>
        <v>0</v>
      </c>
    </row>
    <row r="27" spans="1:15" s="28" customFormat="1" ht="15" outlineLevel="1" x14ac:dyDescent="0.25">
      <c r="A27" s="90" t="s">
        <v>199</v>
      </c>
      <c r="B27" s="91" t="s">
        <v>102</v>
      </c>
      <c r="C27" s="91" t="s">
        <v>70</v>
      </c>
      <c r="D27" s="91" t="s">
        <v>200</v>
      </c>
      <c r="E27" s="92" t="s">
        <v>201</v>
      </c>
      <c r="F27" s="93" t="s">
        <v>202</v>
      </c>
      <c r="G27" s="100">
        <v>0.35</v>
      </c>
      <c r="H27" s="95">
        <f>ROUND(I27/G27,2)</f>
        <v>393763.26</v>
      </c>
      <c r="I27" s="96">
        <v>137817.14000000001</v>
      </c>
      <c r="J27" s="95">
        <f>ROUND(H27*$H$13*$I$13,2)</f>
        <v>438290.48</v>
      </c>
      <c r="K27" s="96">
        <f>ROUND(G27*J27,2)</f>
        <v>153401.67000000001</v>
      </c>
      <c r="L27" s="89"/>
      <c r="M27" s="235"/>
      <c r="N27" s="253">
        <f>ROUND(I27*H$13*I$13,2)</f>
        <v>153401.67000000001</v>
      </c>
      <c r="O27" s="254">
        <f t="shared" si="1"/>
        <v>0</v>
      </c>
    </row>
    <row r="28" spans="1:15" s="28" customFormat="1" ht="22.5" outlineLevel="1" x14ac:dyDescent="0.25">
      <c r="A28" s="90" t="s">
        <v>203</v>
      </c>
      <c r="B28" s="91" t="s">
        <v>102</v>
      </c>
      <c r="C28" s="91" t="s">
        <v>91</v>
      </c>
      <c r="D28" s="91" t="s">
        <v>204</v>
      </c>
      <c r="E28" s="92" t="s">
        <v>205</v>
      </c>
      <c r="F28" s="93" t="s">
        <v>180</v>
      </c>
      <c r="G28" s="98">
        <v>3.6</v>
      </c>
      <c r="H28" s="95">
        <f>ROUND(I28/G28,2)</f>
        <v>23289.54</v>
      </c>
      <c r="I28" s="96">
        <v>83842.33</v>
      </c>
      <c r="J28" s="95">
        <f>ROUND(H28*$H$13*$I$13,2)</f>
        <v>25923.15</v>
      </c>
      <c r="K28" s="96">
        <f>ROUND(G28*J28,2)</f>
        <v>93323.34</v>
      </c>
      <c r="L28" s="89"/>
      <c r="M28" s="235"/>
      <c r="N28" s="253">
        <f>ROUND(I28*H$13*I$13,2)</f>
        <v>93323.32</v>
      </c>
      <c r="O28" s="254">
        <f t="shared" si="1"/>
        <v>-0.02</v>
      </c>
    </row>
    <row r="29" spans="1:15" s="28" customFormat="1" ht="33.75" outlineLevel="1" x14ac:dyDescent="0.25">
      <c r="A29" s="90" t="s">
        <v>206</v>
      </c>
      <c r="B29" s="91" t="s">
        <v>102</v>
      </c>
      <c r="C29" s="91" t="s">
        <v>207</v>
      </c>
      <c r="D29" s="91" t="s">
        <v>208</v>
      </c>
      <c r="E29" s="92" t="s">
        <v>209</v>
      </c>
      <c r="F29" s="93" t="s">
        <v>210</v>
      </c>
      <c r="G29" s="97">
        <v>0.36720000000000003</v>
      </c>
      <c r="H29" s="95">
        <f>ROUND(I29/G29,2)</f>
        <v>765569.72</v>
      </c>
      <c r="I29" s="96">
        <v>281117.2</v>
      </c>
      <c r="J29" s="95">
        <f>ROUND(H29*$H$13*$I$13,2)</f>
        <v>852141.26</v>
      </c>
      <c r="K29" s="96">
        <f>ROUND(G29*J29,2)</f>
        <v>312906.27</v>
      </c>
      <c r="L29" s="89"/>
      <c r="M29" s="235"/>
      <c r="N29" s="253">
        <f>ROUND(I29*H$13*I$13,2)</f>
        <v>312906.27</v>
      </c>
      <c r="O29" s="254">
        <f t="shared" si="1"/>
        <v>0</v>
      </c>
    </row>
    <row r="30" spans="1:15" s="28" customFormat="1" ht="15" outlineLevel="1" x14ac:dyDescent="0.25">
      <c r="A30" s="90" t="s">
        <v>211</v>
      </c>
      <c r="B30" s="91" t="s">
        <v>102</v>
      </c>
      <c r="C30" s="91" t="s">
        <v>94</v>
      </c>
      <c r="D30" s="91" t="s">
        <v>212</v>
      </c>
      <c r="E30" s="92" t="s">
        <v>213</v>
      </c>
      <c r="F30" s="93" t="s">
        <v>214</v>
      </c>
      <c r="G30" s="100">
        <v>0.24</v>
      </c>
      <c r="H30" s="95">
        <f>ROUND(I30/G30,2)</f>
        <v>26373.42</v>
      </c>
      <c r="I30" s="96">
        <v>6329.62</v>
      </c>
      <c r="J30" s="95">
        <f>ROUND(H30*$H$13*$I$13,2)</f>
        <v>29355.759999999998</v>
      </c>
      <c r="K30" s="96">
        <f>ROUND(G30*J30,2)</f>
        <v>7045.38</v>
      </c>
      <c r="L30" s="89"/>
      <c r="M30" s="235"/>
      <c r="N30" s="253">
        <f>ROUND(I30*H$13*I$13,2)</f>
        <v>7045.38</v>
      </c>
      <c r="O30" s="254">
        <f t="shared" ref="O30:O93" si="2">N30-K30</f>
        <v>0</v>
      </c>
    </row>
    <row r="31" spans="1:15" s="28" customFormat="1" ht="15" outlineLevel="1" x14ac:dyDescent="0.25">
      <c r="A31" s="90" t="s">
        <v>215</v>
      </c>
      <c r="B31" s="91" t="s">
        <v>102</v>
      </c>
      <c r="C31" s="91" t="s">
        <v>216</v>
      </c>
      <c r="D31" s="91" t="s">
        <v>217</v>
      </c>
      <c r="E31" s="92" t="s">
        <v>218</v>
      </c>
      <c r="F31" s="93" t="s">
        <v>214</v>
      </c>
      <c r="G31" s="100">
        <v>0.24</v>
      </c>
      <c r="H31" s="95">
        <f>ROUND(I31/G31,2)</f>
        <v>21339.96</v>
      </c>
      <c r="I31" s="96">
        <v>5121.59</v>
      </c>
      <c r="J31" s="95">
        <f>ROUND(H31*$H$13*$I$13,2)</f>
        <v>23753.11</v>
      </c>
      <c r="K31" s="96">
        <f>ROUND(G31*J31,2)</f>
        <v>5700.75</v>
      </c>
      <c r="L31" s="89"/>
      <c r="M31" s="235"/>
      <c r="N31" s="253">
        <f>ROUND(I31*H$13*I$13,2)</f>
        <v>5700.75</v>
      </c>
      <c r="O31" s="254">
        <f t="shared" si="2"/>
        <v>0</v>
      </c>
    </row>
    <row r="32" spans="1:15" s="28" customFormat="1" ht="22.5" outlineLevel="1" x14ac:dyDescent="0.25">
      <c r="A32" s="90" t="s">
        <v>219</v>
      </c>
      <c r="B32" s="91" t="s">
        <v>102</v>
      </c>
      <c r="C32" s="91" t="s">
        <v>95</v>
      </c>
      <c r="D32" s="91" t="s">
        <v>220</v>
      </c>
      <c r="E32" s="92" t="s">
        <v>221</v>
      </c>
      <c r="F32" s="93" t="s">
        <v>222</v>
      </c>
      <c r="G32" s="99">
        <v>6</v>
      </c>
      <c r="H32" s="95">
        <f>ROUND(I32/G32,2)</f>
        <v>51226.59</v>
      </c>
      <c r="I32" s="96">
        <v>307359.55</v>
      </c>
      <c r="J32" s="95">
        <f>ROUND(H32*$H$13*$I$13,2)</f>
        <v>57019.35</v>
      </c>
      <c r="K32" s="96">
        <f>ROUND(G32*J32,2)</f>
        <v>342116.1</v>
      </c>
      <c r="L32" s="89"/>
      <c r="M32" s="235"/>
      <c r="N32" s="253">
        <f>ROUND(I32*H$13*I$13,2)</f>
        <v>342116.14</v>
      </c>
      <c r="O32" s="254">
        <f t="shared" si="2"/>
        <v>0.04</v>
      </c>
    </row>
    <row r="33" spans="1:15" s="28" customFormat="1" ht="45" outlineLevel="1" x14ac:dyDescent="0.25">
      <c r="A33" s="90" t="s">
        <v>223</v>
      </c>
      <c r="B33" s="91" t="s">
        <v>102</v>
      </c>
      <c r="C33" s="91" t="s">
        <v>224</v>
      </c>
      <c r="D33" s="91" t="s">
        <v>225</v>
      </c>
      <c r="E33" s="92" t="s">
        <v>226</v>
      </c>
      <c r="F33" s="93" t="s">
        <v>222</v>
      </c>
      <c r="G33" s="99">
        <v>6</v>
      </c>
      <c r="H33" s="95">
        <f>ROUND(I33/G33,2)</f>
        <v>5305.65</v>
      </c>
      <c r="I33" s="96">
        <v>31833.9</v>
      </c>
      <c r="J33" s="95">
        <f>ROUND(H33*$H$13*$I$13,2)</f>
        <v>5905.62</v>
      </c>
      <c r="K33" s="96">
        <f>ROUND(G33*J33,2)</f>
        <v>35433.72</v>
      </c>
      <c r="L33" s="89"/>
      <c r="M33" s="235"/>
      <c r="N33" s="253">
        <f>ROUND(I33*H$13*I$13,2)</f>
        <v>35433.72</v>
      </c>
      <c r="O33" s="254">
        <f t="shared" si="2"/>
        <v>0</v>
      </c>
    </row>
    <row r="34" spans="1:15" s="28" customFormat="1" ht="15" outlineLevel="1" x14ac:dyDescent="0.25">
      <c r="A34" s="90" t="s">
        <v>227</v>
      </c>
      <c r="B34" s="91" t="s">
        <v>102</v>
      </c>
      <c r="C34" s="91" t="s">
        <v>115</v>
      </c>
      <c r="D34" s="91" t="s">
        <v>228</v>
      </c>
      <c r="E34" s="92" t="s">
        <v>229</v>
      </c>
      <c r="F34" s="93" t="s">
        <v>202</v>
      </c>
      <c r="G34" s="98">
        <v>0.3</v>
      </c>
      <c r="H34" s="95">
        <f>ROUND(I34/G34,2)</f>
        <v>21626.67</v>
      </c>
      <c r="I34" s="96">
        <v>6488</v>
      </c>
      <c r="J34" s="95">
        <f>ROUND(H34*$H$13*$I$13,2)</f>
        <v>24072.240000000002</v>
      </c>
      <c r="K34" s="96">
        <f>ROUND(G34*J34,2)</f>
        <v>7221.67</v>
      </c>
      <c r="L34" s="89"/>
      <c r="M34" s="235"/>
      <c r="N34" s="253">
        <f>ROUND(I34*H$13*I$13,2)</f>
        <v>7221.67</v>
      </c>
      <c r="O34" s="254">
        <f t="shared" si="2"/>
        <v>0</v>
      </c>
    </row>
    <row r="35" spans="1:15" s="28" customFormat="1" ht="15" outlineLevel="1" x14ac:dyDescent="0.25">
      <c r="A35" s="90" t="s">
        <v>230</v>
      </c>
      <c r="B35" s="91" t="s">
        <v>102</v>
      </c>
      <c r="C35" s="91" t="s">
        <v>231</v>
      </c>
      <c r="D35" s="91" t="s">
        <v>232</v>
      </c>
      <c r="E35" s="92" t="s">
        <v>233</v>
      </c>
      <c r="F35" s="93" t="s">
        <v>180</v>
      </c>
      <c r="G35" s="99">
        <v>3</v>
      </c>
      <c r="H35" s="95">
        <f>ROUND(I35/G35,2)</f>
        <v>688.22</v>
      </c>
      <c r="I35" s="96">
        <v>2064.66</v>
      </c>
      <c r="J35" s="95">
        <f>ROUND(H35*$H$13*$I$13,2)</f>
        <v>766.04</v>
      </c>
      <c r="K35" s="96">
        <f>ROUND(G35*J35,2)</f>
        <v>2298.12</v>
      </c>
      <c r="L35" s="89"/>
      <c r="M35" s="235"/>
      <c r="N35" s="253">
        <f>ROUND(I35*H$13*I$13,2)</f>
        <v>2298.13</v>
      </c>
      <c r="O35" s="254">
        <f t="shared" si="2"/>
        <v>0.01</v>
      </c>
    </row>
    <row r="36" spans="1:15" s="28" customFormat="1" ht="15" outlineLevel="1" x14ac:dyDescent="0.25">
      <c r="A36" s="90" t="s">
        <v>234</v>
      </c>
      <c r="B36" s="91" t="s">
        <v>102</v>
      </c>
      <c r="C36" s="91" t="s">
        <v>235</v>
      </c>
      <c r="D36" s="91" t="s">
        <v>236</v>
      </c>
      <c r="E36" s="92" t="s">
        <v>237</v>
      </c>
      <c r="F36" s="93" t="s">
        <v>238</v>
      </c>
      <c r="G36" s="99">
        <v>4</v>
      </c>
      <c r="H36" s="95">
        <f>ROUND(I36/G36,2)</f>
        <v>6795.31</v>
      </c>
      <c r="I36" s="96">
        <v>27181.25</v>
      </c>
      <c r="J36" s="95">
        <f>ROUND(H36*$H$13*$I$13,2)</f>
        <v>7563.73</v>
      </c>
      <c r="K36" s="96">
        <f>ROUND(G36*J36,2)</f>
        <v>30254.92</v>
      </c>
      <c r="L36" s="89"/>
      <c r="M36" s="235"/>
      <c r="N36" s="253">
        <f>ROUND(I36*H$13*I$13,2)</f>
        <v>30254.94</v>
      </c>
      <c r="O36" s="254">
        <f t="shared" si="2"/>
        <v>0.02</v>
      </c>
    </row>
    <row r="37" spans="1:15" s="28" customFormat="1" ht="22.5" outlineLevel="1" x14ac:dyDescent="0.25">
      <c r="A37" s="90" t="s">
        <v>239</v>
      </c>
      <c r="B37" s="91" t="s">
        <v>102</v>
      </c>
      <c r="C37" s="91" t="s">
        <v>240</v>
      </c>
      <c r="D37" s="91" t="s">
        <v>191</v>
      </c>
      <c r="E37" s="92" t="s">
        <v>241</v>
      </c>
      <c r="F37" s="93" t="s">
        <v>185</v>
      </c>
      <c r="G37" s="98">
        <v>1.2</v>
      </c>
      <c r="H37" s="95">
        <f>ROUND(I37/G37,2)</f>
        <v>49090.78</v>
      </c>
      <c r="I37" s="96">
        <v>58908.94</v>
      </c>
      <c r="J37" s="95">
        <f>ROUND(H37*$H$13*$I$13,2)</f>
        <v>54642.02</v>
      </c>
      <c r="K37" s="96">
        <f>ROUND(G37*J37,2)</f>
        <v>65570.42</v>
      </c>
      <c r="L37" s="89"/>
      <c r="M37" s="235"/>
      <c r="N37" s="253">
        <f>ROUND(I37*H$13*I$13,2)</f>
        <v>65570.429999999993</v>
      </c>
      <c r="O37" s="254">
        <f t="shared" si="2"/>
        <v>0.01</v>
      </c>
    </row>
    <row r="38" spans="1:15" s="28" customFormat="1" ht="22.5" outlineLevel="1" x14ac:dyDescent="0.25">
      <c r="A38" s="90" t="s">
        <v>242</v>
      </c>
      <c r="B38" s="91" t="s">
        <v>102</v>
      </c>
      <c r="C38" s="91" t="s">
        <v>243</v>
      </c>
      <c r="D38" s="91" t="s">
        <v>244</v>
      </c>
      <c r="E38" s="92" t="s">
        <v>245</v>
      </c>
      <c r="F38" s="93" t="s">
        <v>238</v>
      </c>
      <c r="G38" s="99">
        <v>4</v>
      </c>
      <c r="H38" s="95">
        <f>ROUND(I38/G38,2)</f>
        <v>8590.4599999999991</v>
      </c>
      <c r="I38" s="96">
        <v>34361.83</v>
      </c>
      <c r="J38" s="95">
        <f>ROUND(H38*$H$13*$I$13,2)</f>
        <v>9561.8799999999992</v>
      </c>
      <c r="K38" s="96">
        <f>ROUND(G38*J38,2)</f>
        <v>38247.519999999997</v>
      </c>
      <c r="L38" s="89"/>
      <c r="M38" s="235"/>
      <c r="N38" s="253">
        <f>ROUND(I38*H$13*I$13,2)</f>
        <v>38247.51</v>
      </c>
      <c r="O38" s="254">
        <f t="shared" si="2"/>
        <v>-0.01</v>
      </c>
    </row>
    <row r="39" spans="1:15" s="28" customFormat="1" ht="15" outlineLevel="1" x14ac:dyDescent="0.25">
      <c r="A39" s="90" t="s">
        <v>246</v>
      </c>
      <c r="B39" s="91" t="s">
        <v>102</v>
      </c>
      <c r="C39" s="91" t="s">
        <v>247</v>
      </c>
      <c r="D39" s="91" t="s">
        <v>248</v>
      </c>
      <c r="E39" s="92" t="s">
        <v>249</v>
      </c>
      <c r="F39" s="93" t="s">
        <v>238</v>
      </c>
      <c r="G39" s="99">
        <v>4</v>
      </c>
      <c r="H39" s="95">
        <f>ROUND(I39/G39,2)</f>
        <v>673.26</v>
      </c>
      <c r="I39" s="96">
        <v>2693.02</v>
      </c>
      <c r="J39" s="95">
        <f>ROUND(H39*$H$13*$I$13,2)</f>
        <v>749.39</v>
      </c>
      <c r="K39" s="96">
        <f>ROUND(G39*J39,2)</f>
        <v>2997.56</v>
      </c>
      <c r="L39" s="89"/>
      <c r="M39" s="235"/>
      <c r="N39" s="253">
        <f>ROUND(I39*H$13*I$13,2)</f>
        <v>2997.55</v>
      </c>
      <c r="O39" s="254">
        <f t="shared" si="2"/>
        <v>-0.01</v>
      </c>
    </row>
    <row r="40" spans="1:15" s="28" customFormat="1" ht="15" outlineLevel="1" x14ac:dyDescent="0.25">
      <c r="A40" s="90"/>
      <c r="B40" s="310" t="s">
        <v>250</v>
      </c>
      <c r="C40" s="311"/>
      <c r="D40" s="311"/>
      <c r="E40" s="312"/>
      <c r="F40" s="93"/>
      <c r="G40" s="99"/>
      <c r="H40" s="95"/>
      <c r="I40" s="96"/>
      <c r="J40" s="95"/>
      <c r="K40" s="96"/>
      <c r="L40" s="89"/>
      <c r="M40" s="235"/>
      <c r="N40" s="253">
        <f>ROUND(I40*H$13*I$13,2)</f>
        <v>0</v>
      </c>
      <c r="O40" s="254">
        <f t="shared" si="2"/>
        <v>0</v>
      </c>
    </row>
    <row r="41" spans="1:15" s="28" customFormat="1" ht="15" outlineLevel="1" x14ac:dyDescent="0.25">
      <c r="A41" s="90" t="s">
        <v>251</v>
      </c>
      <c r="B41" s="91" t="s">
        <v>102</v>
      </c>
      <c r="C41" s="91" t="s">
        <v>252</v>
      </c>
      <c r="D41" s="91" t="s">
        <v>253</v>
      </c>
      <c r="E41" s="92" t="s">
        <v>254</v>
      </c>
      <c r="F41" s="93" t="s">
        <v>172</v>
      </c>
      <c r="G41" s="97">
        <v>3.8399999999999997E-2</v>
      </c>
      <c r="H41" s="95">
        <f>ROUND(I41/G41,2)</f>
        <v>407346.61</v>
      </c>
      <c r="I41" s="96">
        <v>15642.11</v>
      </c>
      <c r="J41" s="95">
        <f>ROUND(H41*$H$13*$I$13,2)</f>
        <v>453409.85</v>
      </c>
      <c r="K41" s="96">
        <f>ROUND(G41*J41,2)</f>
        <v>17410.939999999999</v>
      </c>
      <c r="L41" s="89"/>
      <c r="M41" s="235"/>
      <c r="N41" s="253">
        <f>ROUND(I41*H$13*I$13,2)</f>
        <v>17410.939999999999</v>
      </c>
      <c r="O41" s="254">
        <f t="shared" si="2"/>
        <v>0</v>
      </c>
    </row>
    <row r="42" spans="1:15" s="28" customFormat="1" ht="15" outlineLevel="1" x14ac:dyDescent="0.25">
      <c r="A42" s="90" t="s">
        <v>255</v>
      </c>
      <c r="B42" s="91" t="s">
        <v>102</v>
      </c>
      <c r="C42" s="91" t="s">
        <v>256</v>
      </c>
      <c r="D42" s="91" t="s">
        <v>257</v>
      </c>
      <c r="E42" s="92" t="s">
        <v>258</v>
      </c>
      <c r="F42" s="93" t="s">
        <v>172</v>
      </c>
      <c r="G42" s="101">
        <v>7.1999999999999995E-2</v>
      </c>
      <c r="H42" s="95">
        <f>ROUND(I42/G42,2)</f>
        <v>32459.31</v>
      </c>
      <c r="I42" s="96">
        <v>2337.0700000000002</v>
      </c>
      <c r="J42" s="95">
        <f>ROUND(H42*$H$13*$I$13,2)</f>
        <v>36129.85</v>
      </c>
      <c r="K42" s="96">
        <f>ROUND(G42*J42,2)</f>
        <v>2601.35</v>
      </c>
      <c r="L42" s="89"/>
      <c r="M42" s="235"/>
      <c r="N42" s="253">
        <f>ROUND(I42*H$13*I$13,2)</f>
        <v>2601.35</v>
      </c>
      <c r="O42" s="254">
        <f t="shared" si="2"/>
        <v>0</v>
      </c>
    </row>
    <row r="43" spans="1:15" s="28" customFormat="1" ht="22.5" outlineLevel="1" x14ac:dyDescent="0.25">
      <c r="A43" s="90" t="s">
        <v>259</v>
      </c>
      <c r="B43" s="91" t="s">
        <v>102</v>
      </c>
      <c r="C43" s="91" t="s">
        <v>260</v>
      </c>
      <c r="D43" s="91" t="s">
        <v>261</v>
      </c>
      <c r="E43" s="92" t="s">
        <v>262</v>
      </c>
      <c r="F43" s="93" t="s">
        <v>168</v>
      </c>
      <c r="G43" s="101">
        <v>0.13500000000000001</v>
      </c>
      <c r="H43" s="95">
        <f>ROUND(I43/G43,2)</f>
        <v>202158.37</v>
      </c>
      <c r="I43" s="96">
        <v>27291.38</v>
      </c>
      <c r="J43" s="95">
        <f>ROUND(H43*$H$13*$I$13,2)</f>
        <v>225018.68</v>
      </c>
      <c r="K43" s="96">
        <f>ROUND(G43*J43,2)</f>
        <v>30377.52</v>
      </c>
      <c r="L43" s="89"/>
      <c r="M43" s="235"/>
      <c r="N43" s="253">
        <f>ROUND(I43*H$13*I$13,2)</f>
        <v>30377.52</v>
      </c>
      <c r="O43" s="254">
        <f t="shared" si="2"/>
        <v>0</v>
      </c>
    </row>
    <row r="44" spans="1:15" s="28" customFormat="1" ht="22.5" outlineLevel="1" x14ac:dyDescent="0.25">
      <c r="A44" s="90" t="s">
        <v>263</v>
      </c>
      <c r="B44" s="91" t="s">
        <v>102</v>
      </c>
      <c r="C44" s="91" t="s">
        <v>264</v>
      </c>
      <c r="D44" s="91" t="s">
        <v>170</v>
      </c>
      <c r="E44" s="92" t="s">
        <v>171</v>
      </c>
      <c r="F44" s="93" t="s">
        <v>172</v>
      </c>
      <c r="G44" s="100">
        <v>1.35</v>
      </c>
      <c r="H44" s="95">
        <f>ROUND(I44/G44,2)</f>
        <v>215377.04</v>
      </c>
      <c r="I44" s="96">
        <v>290759.01</v>
      </c>
      <c r="J44" s="95">
        <f>ROUND(H44*$H$13*$I$13,2)</f>
        <v>239732.13</v>
      </c>
      <c r="K44" s="96">
        <f>ROUND(G44*J44,2)</f>
        <v>323638.38</v>
      </c>
      <c r="L44" s="89"/>
      <c r="M44" s="235"/>
      <c r="N44" s="253">
        <f>ROUND(I44*H$13*I$13,2)</f>
        <v>323638.39</v>
      </c>
      <c r="O44" s="254">
        <f t="shared" si="2"/>
        <v>0.01</v>
      </c>
    </row>
    <row r="45" spans="1:15" s="28" customFormat="1" ht="22.5" outlineLevel="1" x14ac:dyDescent="0.25">
      <c r="A45" s="90" t="s">
        <v>265</v>
      </c>
      <c r="B45" s="91" t="s">
        <v>102</v>
      </c>
      <c r="C45" s="91" t="s">
        <v>266</v>
      </c>
      <c r="D45" s="91" t="s">
        <v>267</v>
      </c>
      <c r="E45" s="92" t="s">
        <v>268</v>
      </c>
      <c r="F45" s="93" t="s">
        <v>180</v>
      </c>
      <c r="G45" s="98">
        <v>2.5</v>
      </c>
      <c r="H45" s="95">
        <f>ROUND(I45/G45,2)</f>
        <v>110506.48</v>
      </c>
      <c r="I45" s="96">
        <v>276266.19</v>
      </c>
      <c r="J45" s="95">
        <f>ROUND(H45*$H$13*$I$13,2)</f>
        <v>123002.69</v>
      </c>
      <c r="K45" s="96">
        <f>ROUND(G45*J45,2)</f>
        <v>307506.73</v>
      </c>
      <c r="L45" s="89"/>
      <c r="M45" s="235"/>
      <c r="N45" s="253">
        <f>ROUND(I45*H$13*I$13,2)</f>
        <v>307506.7</v>
      </c>
      <c r="O45" s="254">
        <f t="shared" si="2"/>
        <v>-0.03</v>
      </c>
    </row>
    <row r="46" spans="1:15" s="28" customFormat="1" ht="22.5" outlineLevel="1" x14ac:dyDescent="0.25">
      <c r="A46" s="90" t="s">
        <v>269</v>
      </c>
      <c r="B46" s="91" t="s">
        <v>102</v>
      </c>
      <c r="C46" s="91" t="s">
        <v>270</v>
      </c>
      <c r="D46" s="91" t="s">
        <v>271</v>
      </c>
      <c r="E46" s="92" t="s">
        <v>272</v>
      </c>
      <c r="F46" s="93" t="s">
        <v>176</v>
      </c>
      <c r="G46" s="101">
        <v>8.6750000000000007</v>
      </c>
      <c r="H46" s="95">
        <f>ROUND(I46/G46,2)</f>
        <v>158.34</v>
      </c>
      <c r="I46" s="96">
        <v>1373.57</v>
      </c>
      <c r="J46" s="95">
        <f>ROUND(H46*$H$13*$I$13,2)</f>
        <v>176.25</v>
      </c>
      <c r="K46" s="96">
        <f>ROUND(G46*J46,2)</f>
        <v>1528.97</v>
      </c>
      <c r="L46" s="89"/>
      <c r="M46" s="235"/>
      <c r="N46" s="253">
        <f>ROUND(I46*H$13*I$13,2)</f>
        <v>1528.89</v>
      </c>
      <c r="O46" s="254">
        <f t="shared" si="2"/>
        <v>-0.08</v>
      </c>
    </row>
    <row r="47" spans="1:15" s="28" customFormat="1" ht="22.5" outlineLevel="1" x14ac:dyDescent="0.25">
      <c r="A47" s="90" t="s">
        <v>273</v>
      </c>
      <c r="B47" s="91" t="s">
        <v>102</v>
      </c>
      <c r="C47" s="91" t="s">
        <v>274</v>
      </c>
      <c r="D47" s="91" t="s">
        <v>275</v>
      </c>
      <c r="E47" s="92" t="s">
        <v>276</v>
      </c>
      <c r="F47" s="93" t="s">
        <v>176</v>
      </c>
      <c r="G47" s="101">
        <v>8.6750000000000007</v>
      </c>
      <c r="H47" s="95">
        <f>ROUND(I47/G47,2)</f>
        <v>158.34</v>
      </c>
      <c r="I47" s="96">
        <v>1373.57</v>
      </c>
      <c r="J47" s="95">
        <f>ROUND(H47*$H$13*$I$13,2)</f>
        <v>176.25</v>
      </c>
      <c r="K47" s="96">
        <f>ROUND(G47*J47,2)</f>
        <v>1528.97</v>
      </c>
      <c r="L47" s="89"/>
      <c r="M47" s="235"/>
      <c r="N47" s="253">
        <f>ROUND(I47*H$13*I$13,2)</f>
        <v>1528.89</v>
      </c>
      <c r="O47" s="254">
        <f t="shared" si="2"/>
        <v>-0.08</v>
      </c>
    </row>
    <row r="48" spans="1:15" s="28" customFormat="1" ht="22.5" outlineLevel="1" x14ac:dyDescent="0.25">
      <c r="A48" s="90" t="s">
        <v>277</v>
      </c>
      <c r="B48" s="91" t="s">
        <v>102</v>
      </c>
      <c r="C48" s="91" t="s">
        <v>278</v>
      </c>
      <c r="D48" s="91" t="s">
        <v>174</v>
      </c>
      <c r="E48" s="92" t="s">
        <v>175</v>
      </c>
      <c r="F48" s="93" t="s">
        <v>176</v>
      </c>
      <c r="G48" s="101">
        <v>8.6750000000000007</v>
      </c>
      <c r="H48" s="95">
        <f>ROUND(I48/G48,2)</f>
        <v>645.14</v>
      </c>
      <c r="I48" s="96">
        <v>5596.62</v>
      </c>
      <c r="J48" s="95">
        <f>ROUND(H48*$H$13*$I$13,2)</f>
        <v>718.09</v>
      </c>
      <c r="K48" s="96">
        <f>ROUND(G48*J48,2)</f>
        <v>6229.43</v>
      </c>
      <c r="L48" s="89"/>
      <c r="M48" s="235"/>
      <c r="N48" s="253">
        <f>ROUND(I48*H$13*I$13,2)</f>
        <v>6229.49</v>
      </c>
      <c r="O48" s="254">
        <f t="shared" si="2"/>
        <v>0.06</v>
      </c>
    </row>
    <row r="49" spans="1:15" s="28" customFormat="1" ht="18" customHeight="1" x14ac:dyDescent="0.25">
      <c r="A49" s="79" t="s">
        <v>41</v>
      </c>
      <c r="B49" s="313" t="s">
        <v>279</v>
      </c>
      <c r="C49" s="314"/>
      <c r="D49" s="315"/>
      <c r="E49" s="80" t="s">
        <v>280</v>
      </c>
      <c r="F49" s="81"/>
      <c r="G49" s="82"/>
      <c r="H49" s="83">
        <v>186206707.87</v>
      </c>
      <c r="I49" s="83">
        <f>SUM(I52:I653)</f>
        <v>186206708.03</v>
      </c>
      <c r="J49" s="83"/>
      <c r="K49" s="83">
        <f t="shared" ref="K49" si="3">SUM(K52:K653)</f>
        <v>207265170.99000001</v>
      </c>
      <c r="L49" s="83"/>
      <c r="M49" s="235"/>
      <c r="N49" s="253">
        <f>ROUND(I49*H$13*I$13,2)</f>
        <v>207263186.02000001</v>
      </c>
      <c r="O49" s="254">
        <f t="shared" si="2"/>
        <v>-1984.97</v>
      </c>
    </row>
    <row r="50" spans="1:15" s="11" customFormat="1" ht="15.75" customHeight="1" outlineLevel="1" x14ac:dyDescent="0.25">
      <c r="A50" s="85"/>
      <c r="B50" s="310" t="s">
        <v>281</v>
      </c>
      <c r="C50" s="311"/>
      <c r="D50" s="311"/>
      <c r="E50" s="312"/>
      <c r="F50" s="86"/>
      <c r="G50" s="87"/>
      <c r="H50" s="88"/>
      <c r="I50" s="88"/>
      <c r="J50" s="88"/>
      <c r="K50" s="88"/>
      <c r="L50" s="88"/>
      <c r="M50" s="236"/>
      <c r="N50" s="253">
        <f>ROUND(I50*H$13*I$13,2)</f>
        <v>0</v>
      </c>
      <c r="O50" s="254">
        <f t="shared" si="2"/>
        <v>0</v>
      </c>
    </row>
    <row r="51" spans="1:15" s="11" customFormat="1" ht="15.75" customHeight="1" outlineLevel="1" x14ac:dyDescent="0.25">
      <c r="A51" s="85"/>
      <c r="B51" s="310" t="s">
        <v>282</v>
      </c>
      <c r="C51" s="311"/>
      <c r="D51" s="311"/>
      <c r="E51" s="312"/>
      <c r="F51" s="86"/>
      <c r="G51" s="87"/>
      <c r="H51" s="88"/>
      <c r="I51" s="88"/>
      <c r="J51" s="88"/>
      <c r="K51" s="88"/>
      <c r="L51" s="88"/>
      <c r="M51" s="236"/>
      <c r="N51" s="253">
        <f>ROUND(I51*H$13*I$13,2)</f>
        <v>0</v>
      </c>
      <c r="O51" s="254">
        <f t="shared" si="2"/>
        <v>0</v>
      </c>
    </row>
    <row r="52" spans="1:15" s="28" customFormat="1" ht="22.5" outlineLevel="1" x14ac:dyDescent="0.25">
      <c r="A52" s="90" t="s">
        <v>283</v>
      </c>
      <c r="B52" s="91" t="s">
        <v>284</v>
      </c>
      <c r="C52" s="91" t="s">
        <v>50</v>
      </c>
      <c r="D52" s="91" t="s">
        <v>285</v>
      </c>
      <c r="E52" s="92" t="s">
        <v>286</v>
      </c>
      <c r="F52" s="93" t="s">
        <v>168</v>
      </c>
      <c r="G52" s="94">
        <v>0.55025999999999997</v>
      </c>
      <c r="H52" s="95">
        <f>ROUND(I52/G52,2)</f>
        <v>16160.2</v>
      </c>
      <c r="I52" s="96">
        <v>8892.31</v>
      </c>
      <c r="J52" s="95">
        <f>ROUND(H52*$H$13*$I$13,2)</f>
        <v>17987.61</v>
      </c>
      <c r="K52" s="96">
        <f>ROUND(G52*J52,2)</f>
        <v>9897.86</v>
      </c>
      <c r="L52" s="89"/>
      <c r="M52" s="235"/>
      <c r="N52" s="253">
        <f>ROUND(I52*H$13*I$13,2)</f>
        <v>9897.86</v>
      </c>
      <c r="O52" s="254">
        <f t="shared" si="2"/>
        <v>0</v>
      </c>
    </row>
    <row r="53" spans="1:15" s="28" customFormat="1" ht="15" outlineLevel="1" x14ac:dyDescent="0.25">
      <c r="A53" s="90" t="s">
        <v>287</v>
      </c>
      <c r="B53" s="91" t="s">
        <v>284</v>
      </c>
      <c r="C53" s="91" t="s">
        <v>54</v>
      </c>
      <c r="D53" s="91" t="s">
        <v>288</v>
      </c>
      <c r="E53" s="92" t="s">
        <v>289</v>
      </c>
      <c r="F53" s="93" t="s">
        <v>172</v>
      </c>
      <c r="G53" s="97">
        <v>5.5026000000000002</v>
      </c>
      <c r="H53" s="95">
        <f>ROUND(I53/G53,2)</f>
        <v>18833.349999999999</v>
      </c>
      <c r="I53" s="96">
        <v>103632.39</v>
      </c>
      <c r="J53" s="95">
        <f>ROUND(H53*$H$13*$I$13,2)</f>
        <v>20963.05</v>
      </c>
      <c r="K53" s="96">
        <f>ROUND(G53*J53,2)</f>
        <v>115351.28</v>
      </c>
      <c r="L53" s="89"/>
      <c r="M53" s="235"/>
      <c r="N53" s="253">
        <f>ROUND(I53*H$13*I$13,2)</f>
        <v>115351.27</v>
      </c>
      <c r="O53" s="254">
        <f t="shared" si="2"/>
        <v>-0.01</v>
      </c>
    </row>
    <row r="54" spans="1:15" s="28" customFormat="1" ht="15" outlineLevel="1" x14ac:dyDescent="0.25">
      <c r="A54" s="90" t="s">
        <v>290</v>
      </c>
      <c r="B54" s="91" t="s">
        <v>284</v>
      </c>
      <c r="C54" s="91" t="s">
        <v>58</v>
      </c>
      <c r="D54" s="91" t="s">
        <v>291</v>
      </c>
      <c r="E54" s="92" t="s">
        <v>292</v>
      </c>
      <c r="F54" s="93" t="s">
        <v>172</v>
      </c>
      <c r="G54" s="97">
        <v>0.61140000000000005</v>
      </c>
      <c r="H54" s="95">
        <f>ROUND(I54/G54,2)</f>
        <v>73880.990000000005</v>
      </c>
      <c r="I54" s="96">
        <v>45170.84</v>
      </c>
      <c r="J54" s="95">
        <f>ROUND(H54*$H$13*$I$13,2)</f>
        <v>82235.539999999994</v>
      </c>
      <c r="K54" s="96">
        <f>ROUND(G54*J54,2)</f>
        <v>50278.81</v>
      </c>
      <c r="L54" s="89"/>
      <c r="M54" s="235"/>
      <c r="N54" s="253">
        <f>ROUND(I54*H$13*I$13,2)</f>
        <v>50278.81</v>
      </c>
      <c r="O54" s="254">
        <f t="shared" si="2"/>
        <v>0</v>
      </c>
    </row>
    <row r="55" spans="1:15" s="28" customFormat="1" ht="15" outlineLevel="1" x14ac:dyDescent="0.25">
      <c r="A55" s="90"/>
      <c r="B55" s="310" t="s">
        <v>293</v>
      </c>
      <c r="C55" s="311"/>
      <c r="D55" s="311"/>
      <c r="E55" s="312"/>
      <c r="F55" s="93"/>
      <c r="G55" s="97"/>
      <c r="H55" s="95"/>
      <c r="I55" s="96"/>
      <c r="J55" s="95"/>
      <c r="K55" s="96"/>
      <c r="L55" s="89"/>
      <c r="M55" s="235"/>
      <c r="N55" s="253">
        <f>ROUND(I55*H$13*I$13,2)</f>
        <v>0</v>
      </c>
      <c r="O55" s="254">
        <f t="shared" si="2"/>
        <v>0</v>
      </c>
    </row>
    <row r="56" spans="1:15" s="28" customFormat="1" ht="15" outlineLevel="1" x14ac:dyDescent="0.25">
      <c r="A56" s="90" t="s">
        <v>294</v>
      </c>
      <c r="B56" s="91" t="s">
        <v>284</v>
      </c>
      <c r="C56" s="91" t="s">
        <v>40</v>
      </c>
      <c r="D56" s="91" t="s">
        <v>295</v>
      </c>
      <c r="E56" s="92" t="s">
        <v>296</v>
      </c>
      <c r="F56" s="93" t="s">
        <v>297</v>
      </c>
      <c r="G56" s="97">
        <v>6.3945999999999996</v>
      </c>
      <c r="H56" s="95">
        <f>ROUND(I56/G56,2)</f>
        <v>54617.2</v>
      </c>
      <c r="I56" s="96">
        <v>349255.14</v>
      </c>
      <c r="J56" s="95">
        <f>ROUND(H56*$H$13*$I$13,2)</f>
        <v>60793.38</v>
      </c>
      <c r="K56" s="96">
        <f>ROUND(G56*J56,2)</f>
        <v>388749.35</v>
      </c>
      <c r="L56" s="89"/>
      <c r="M56" s="235"/>
      <c r="N56" s="253">
        <f>ROUND(I56*H$13*I$13,2)</f>
        <v>388749.33</v>
      </c>
      <c r="O56" s="254">
        <f t="shared" si="2"/>
        <v>-0.02</v>
      </c>
    </row>
    <row r="57" spans="1:15" s="28" customFormat="1" ht="22.5" outlineLevel="1" x14ac:dyDescent="0.25">
      <c r="A57" s="90" t="s">
        <v>298</v>
      </c>
      <c r="B57" s="91" t="s">
        <v>284</v>
      </c>
      <c r="C57" s="91" t="s">
        <v>94</v>
      </c>
      <c r="D57" s="91" t="s">
        <v>299</v>
      </c>
      <c r="E57" s="92" t="s">
        <v>300</v>
      </c>
      <c r="F57" s="93" t="s">
        <v>172</v>
      </c>
      <c r="G57" s="94">
        <v>0.13236000000000001</v>
      </c>
      <c r="H57" s="95">
        <f>ROUND(I57/G57,2)</f>
        <v>1397683.36</v>
      </c>
      <c r="I57" s="96">
        <v>184997.37</v>
      </c>
      <c r="J57" s="95">
        <f>ROUND(H57*$H$13*$I$13,2)</f>
        <v>1555735.07</v>
      </c>
      <c r="K57" s="96">
        <f>ROUND(G57*J57,2)</f>
        <v>205917.09</v>
      </c>
      <c r="L57" s="89"/>
      <c r="M57" s="235"/>
      <c r="N57" s="253">
        <f>ROUND(I57*H$13*I$13,2)</f>
        <v>205917.09</v>
      </c>
      <c r="O57" s="254">
        <f t="shared" si="2"/>
        <v>0</v>
      </c>
    </row>
    <row r="58" spans="1:15" s="28" customFormat="1" ht="15" outlineLevel="1" x14ac:dyDescent="0.25">
      <c r="A58" s="90" t="s">
        <v>301</v>
      </c>
      <c r="B58" s="91" t="s">
        <v>284</v>
      </c>
      <c r="C58" s="91" t="s">
        <v>216</v>
      </c>
      <c r="D58" s="91" t="s">
        <v>302</v>
      </c>
      <c r="E58" s="92" t="s">
        <v>303</v>
      </c>
      <c r="F58" s="93" t="s">
        <v>185</v>
      </c>
      <c r="G58" s="100">
        <v>12.93</v>
      </c>
      <c r="H58" s="95">
        <f>ROUND(I58/G58,2)</f>
        <v>7806.59</v>
      </c>
      <c r="I58" s="96">
        <v>100939.18</v>
      </c>
      <c r="J58" s="95">
        <f>ROUND(H58*$H$13*$I$13,2)</f>
        <v>8689.3700000000008</v>
      </c>
      <c r="K58" s="96">
        <f>ROUND(G58*J58,2)</f>
        <v>112353.55</v>
      </c>
      <c r="L58" s="89"/>
      <c r="M58" s="235"/>
      <c r="N58" s="253">
        <f>ROUND(I58*H$13*I$13,2)</f>
        <v>112353.5</v>
      </c>
      <c r="O58" s="254">
        <f t="shared" si="2"/>
        <v>-0.05</v>
      </c>
    </row>
    <row r="59" spans="1:15" s="28" customFormat="1" ht="15" outlineLevel="1" x14ac:dyDescent="0.25">
      <c r="A59" s="90" t="s">
        <v>304</v>
      </c>
      <c r="B59" s="91" t="s">
        <v>284</v>
      </c>
      <c r="C59" s="91" t="s">
        <v>305</v>
      </c>
      <c r="D59" s="91" t="s">
        <v>306</v>
      </c>
      <c r="E59" s="92" t="s">
        <v>307</v>
      </c>
      <c r="F59" s="93" t="s">
        <v>297</v>
      </c>
      <c r="G59" s="97">
        <v>185.61420000000001</v>
      </c>
      <c r="H59" s="95">
        <f>ROUND(I59/G59,2)</f>
        <v>54474.5</v>
      </c>
      <c r="I59" s="96">
        <v>10111241.17</v>
      </c>
      <c r="J59" s="95">
        <f>ROUND(H59*$H$13*$I$13,2)</f>
        <v>60634.54</v>
      </c>
      <c r="K59" s="96">
        <f>ROUND(G59*J59,2)</f>
        <v>11254631.630000001</v>
      </c>
      <c r="L59" s="89"/>
      <c r="M59" s="235"/>
      <c r="N59" s="253">
        <f>ROUND(I59*H$13*I$13,2)</f>
        <v>11254632.449999999</v>
      </c>
      <c r="O59" s="254">
        <f t="shared" si="2"/>
        <v>0.82</v>
      </c>
    </row>
    <row r="60" spans="1:15" s="28" customFormat="1" ht="15" outlineLevel="1" x14ac:dyDescent="0.25">
      <c r="A60" s="90" t="s">
        <v>308</v>
      </c>
      <c r="B60" s="91" t="s">
        <v>284</v>
      </c>
      <c r="C60" s="91" t="s">
        <v>95</v>
      </c>
      <c r="D60" s="91" t="s">
        <v>309</v>
      </c>
      <c r="E60" s="92" t="s">
        <v>310</v>
      </c>
      <c r="F60" s="93" t="s">
        <v>172</v>
      </c>
      <c r="G60" s="101">
        <v>0.41399999999999998</v>
      </c>
      <c r="H60" s="95">
        <f>ROUND(I60/G60,2)</f>
        <v>3055732.73</v>
      </c>
      <c r="I60" s="96">
        <v>1265073.3500000001</v>
      </c>
      <c r="J60" s="95">
        <f>ROUND(H60*$H$13*$I$13,2)</f>
        <v>3401278.65</v>
      </c>
      <c r="K60" s="96">
        <f>ROUND(G60*J60,2)</f>
        <v>1408129.36</v>
      </c>
      <c r="L60" s="89"/>
      <c r="M60" s="235"/>
      <c r="N60" s="253">
        <f>ROUND(I60*H$13*I$13,2)</f>
        <v>1408129.36</v>
      </c>
      <c r="O60" s="254">
        <f t="shared" si="2"/>
        <v>0</v>
      </c>
    </row>
    <row r="61" spans="1:15" s="28" customFormat="1" ht="15" outlineLevel="1" x14ac:dyDescent="0.25">
      <c r="A61" s="90" t="s">
        <v>311</v>
      </c>
      <c r="B61" s="91" t="s">
        <v>284</v>
      </c>
      <c r="C61" s="91" t="s">
        <v>224</v>
      </c>
      <c r="D61" s="91" t="s">
        <v>302</v>
      </c>
      <c r="E61" s="92" t="s">
        <v>303</v>
      </c>
      <c r="F61" s="93" t="s">
        <v>185</v>
      </c>
      <c r="G61" s="101">
        <v>42.024000000000001</v>
      </c>
      <c r="H61" s="95">
        <f>ROUND(I61/G61,2)</f>
        <v>7806.59</v>
      </c>
      <c r="I61" s="96">
        <v>328064.23</v>
      </c>
      <c r="J61" s="95">
        <f>ROUND(H61*$H$13*$I$13,2)</f>
        <v>8689.3700000000008</v>
      </c>
      <c r="K61" s="96">
        <f>ROUND(G61*J61,2)</f>
        <v>365162.08</v>
      </c>
      <c r="L61" s="89"/>
      <c r="M61" s="235"/>
      <c r="N61" s="253">
        <f>ROUND(I61*H$13*I$13,2)</f>
        <v>365162.13</v>
      </c>
      <c r="O61" s="254">
        <f t="shared" si="2"/>
        <v>0.05</v>
      </c>
    </row>
    <row r="62" spans="1:15" s="28" customFormat="1" ht="15" outlineLevel="1" x14ac:dyDescent="0.25">
      <c r="A62" s="90" t="s">
        <v>312</v>
      </c>
      <c r="B62" s="91" t="s">
        <v>284</v>
      </c>
      <c r="C62" s="91" t="s">
        <v>313</v>
      </c>
      <c r="D62" s="91" t="s">
        <v>306</v>
      </c>
      <c r="E62" s="92" t="s">
        <v>307</v>
      </c>
      <c r="F62" s="93" t="s">
        <v>297</v>
      </c>
      <c r="G62" s="97">
        <v>1.3778999999999999</v>
      </c>
      <c r="H62" s="95">
        <f>ROUND(I62/G62,2)</f>
        <v>54474.5</v>
      </c>
      <c r="I62" s="96">
        <v>75060.42</v>
      </c>
      <c r="J62" s="95">
        <f>ROUND(H62*$H$13*$I$13,2)</f>
        <v>60634.54</v>
      </c>
      <c r="K62" s="96">
        <f>ROUND(G62*J62,2)</f>
        <v>83548.33</v>
      </c>
      <c r="L62" s="89"/>
      <c r="M62" s="235"/>
      <c r="N62" s="253">
        <f>ROUND(I62*H$13*I$13,2)</f>
        <v>83548.34</v>
      </c>
      <c r="O62" s="254">
        <f t="shared" si="2"/>
        <v>0.01</v>
      </c>
    </row>
    <row r="63" spans="1:15" s="28" customFormat="1" ht="15" outlineLevel="1" x14ac:dyDescent="0.25">
      <c r="A63" s="90" t="s">
        <v>314</v>
      </c>
      <c r="B63" s="91" t="s">
        <v>284</v>
      </c>
      <c r="C63" s="91" t="s">
        <v>115</v>
      </c>
      <c r="D63" s="91" t="s">
        <v>315</v>
      </c>
      <c r="E63" s="92" t="s">
        <v>316</v>
      </c>
      <c r="F63" s="93" t="s">
        <v>172</v>
      </c>
      <c r="G63" s="101">
        <v>0.35599999999999998</v>
      </c>
      <c r="H63" s="95">
        <f>ROUND(I63/G63,2)</f>
        <v>1940708.68</v>
      </c>
      <c r="I63" s="96">
        <v>690892.29</v>
      </c>
      <c r="J63" s="95">
        <f>ROUND(H63*$H$13*$I$13,2)</f>
        <v>2160166.35</v>
      </c>
      <c r="K63" s="96">
        <f>ROUND(G63*J63,2)</f>
        <v>769019.22</v>
      </c>
      <c r="L63" s="89"/>
      <c r="M63" s="235"/>
      <c r="N63" s="253">
        <f>ROUND(I63*H$13*I$13,2)</f>
        <v>769019.22</v>
      </c>
      <c r="O63" s="254">
        <f t="shared" si="2"/>
        <v>0</v>
      </c>
    </row>
    <row r="64" spans="1:15" s="28" customFormat="1" ht="15" outlineLevel="1" x14ac:dyDescent="0.25">
      <c r="A64" s="90" t="s">
        <v>317</v>
      </c>
      <c r="B64" s="91" t="s">
        <v>284</v>
      </c>
      <c r="C64" s="91" t="s">
        <v>231</v>
      </c>
      <c r="D64" s="91" t="s">
        <v>302</v>
      </c>
      <c r="E64" s="92" t="s">
        <v>303</v>
      </c>
      <c r="F64" s="93" t="s">
        <v>185</v>
      </c>
      <c r="G64" s="100">
        <v>37.36</v>
      </c>
      <c r="H64" s="95">
        <f>ROUND(I64/G64,2)</f>
        <v>7806.59</v>
      </c>
      <c r="I64" s="96">
        <v>291654.27</v>
      </c>
      <c r="J64" s="95">
        <f>ROUND(H64*$H$13*$I$13,2)</f>
        <v>8689.3700000000008</v>
      </c>
      <c r="K64" s="96">
        <f>ROUND(G64*J64,2)</f>
        <v>324634.86</v>
      </c>
      <c r="L64" s="89"/>
      <c r="M64" s="235"/>
      <c r="N64" s="253">
        <f>ROUND(I64*H$13*I$13,2)</f>
        <v>324634.88</v>
      </c>
      <c r="O64" s="254">
        <f t="shared" si="2"/>
        <v>0.02</v>
      </c>
    </row>
    <row r="65" spans="1:15" s="28" customFormat="1" ht="15" outlineLevel="1" x14ac:dyDescent="0.25">
      <c r="A65" s="90" t="s">
        <v>318</v>
      </c>
      <c r="B65" s="91" t="s">
        <v>284</v>
      </c>
      <c r="C65" s="91" t="s">
        <v>319</v>
      </c>
      <c r="D65" s="91" t="s">
        <v>320</v>
      </c>
      <c r="E65" s="92" t="s">
        <v>321</v>
      </c>
      <c r="F65" s="93" t="s">
        <v>297</v>
      </c>
      <c r="G65" s="97">
        <v>9.8777000000000008</v>
      </c>
      <c r="H65" s="95">
        <f>ROUND(I65/G65,2)</f>
        <v>53679.38</v>
      </c>
      <c r="I65" s="96">
        <v>530228.86</v>
      </c>
      <c r="J65" s="95">
        <f>ROUND(H65*$H$13*$I$13,2)</f>
        <v>59749.51</v>
      </c>
      <c r="K65" s="96">
        <f>ROUND(G65*J65,2)</f>
        <v>590187.73</v>
      </c>
      <c r="L65" s="89"/>
      <c r="M65" s="235"/>
      <c r="N65" s="253">
        <f>ROUND(I65*H$13*I$13,2)</f>
        <v>590187.78</v>
      </c>
      <c r="O65" s="254">
        <f t="shared" si="2"/>
        <v>0.05</v>
      </c>
    </row>
    <row r="66" spans="1:15" s="28" customFormat="1" ht="15" outlineLevel="1" x14ac:dyDescent="0.25">
      <c r="A66" s="90" t="s">
        <v>322</v>
      </c>
      <c r="B66" s="91" t="s">
        <v>284</v>
      </c>
      <c r="C66" s="91" t="s">
        <v>323</v>
      </c>
      <c r="D66" s="91" t="s">
        <v>306</v>
      </c>
      <c r="E66" s="92" t="s">
        <v>307</v>
      </c>
      <c r="F66" s="93" t="s">
        <v>297</v>
      </c>
      <c r="G66" s="101">
        <v>4.1980000000000004</v>
      </c>
      <c r="H66" s="95">
        <f>ROUND(I66/G66,2)</f>
        <v>54474.51</v>
      </c>
      <c r="I66" s="96">
        <v>228683.98</v>
      </c>
      <c r="J66" s="95">
        <f>ROUND(H66*$H$13*$I$13,2)</f>
        <v>60634.55</v>
      </c>
      <c r="K66" s="96">
        <f>ROUND(G66*J66,2)</f>
        <v>254543.84</v>
      </c>
      <c r="L66" s="89"/>
      <c r="M66" s="235"/>
      <c r="N66" s="253">
        <f>ROUND(I66*H$13*I$13,2)</f>
        <v>254543.84</v>
      </c>
      <c r="O66" s="254">
        <f t="shared" si="2"/>
        <v>0</v>
      </c>
    </row>
    <row r="67" spans="1:15" s="28" customFormat="1" ht="22.5" outlineLevel="1" x14ac:dyDescent="0.25">
      <c r="A67" s="90" t="s">
        <v>324</v>
      </c>
      <c r="B67" s="91" t="s">
        <v>284</v>
      </c>
      <c r="C67" s="91" t="s">
        <v>235</v>
      </c>
      <c r="D67" s="91" t="s">
        <v>325</v>
      </c>
      <c r="E67" s="92" t="s">
        <v>326</v>
      </c>
      <c r="F67" s="93" t="s">
        <v>172</v>
      </c>
      <c r="G67" s="101">
        <v>2.2530000000000001</v>
      </c>
      <c r="H67" s="95">
        <f>ROUND(I67/G67,2)</f>
        <v>1359909.01</v>
      </c>
      <c r="I67" s="96">
        <v>3063875</v>
      </c>
      <c r="J67" s="95">
        <f>ROUND(H67*$H$13*$I$13,2)</f>
        <v>1513689.15</v>
      </c>
      <c r="K67" s="96">
        <f>ROUND(G67*J67,2)</f>
        <v>3410341.65</v>
      </c>
      <c r="L67" s="89"/>
      <c r="M67" s="235"/>
      <c r="N67" s="253">
        <f>ROUND(I67*H$13*I$13,2)</f>
        <v>3410341.66</v>
      </c>
      <c r="O67" s="254">
        <f t="shared" si="2"/>
        <v>0.01</v>
      </c>
    </row>
    <row r="68" spans="1:15" s="28" customFormat="1" ht="15" outlineLevel="1" x14ac:dyDescent="0.25">
      <c r="A68" s="90" t="s">
        <v>327</v>
      </c>
      <c r="B68" s="91" t="s">
        <v>284</v>
      </c>
      <c r="C68" s="91" t="s">
        <v>328</v>
      </c>
      <c r="D68" s="91" t="s">
        <v>302</v>
      </c>
      <c r="E68" s="92" t="s">
        <v>303</v>
      </c>
      <c r="F68" s="93" t="s">
        <v>185</v>
      </c>
      <c r="G68" s="98">
        <v>233.3</v>
      </c>
      <c r="H68" s="95">
        <f>ROUND(I68/G68,2)</f>
        <v>7806.59</v>
      </c>
      <c r="I68" s="96">
        <v>1821277.86</v>
      </c>
      <c r="J68" s="95">
        <f>ROUND(H68*$H$13*$I$13,2)</f>
        <v>8689.3700000000008</v>
      </c>
      <c r="K68" s="96">
        <f>ROUND(G68*J68,2)</f>
        <v>2027230.02</v>
      </c>
      <c r="L68" s="89"/>
      <c r="M68" s="235"/>
      <c r="N68" s="253">
        <f>ROUND(I68*H$13*I$13,2)</f>
        <v>2027230.15</v>
      </c>
      <c r="O68" s="254">
        <f t="shared" si="2"/>
        <v>0.13</v>
      </c>
    </row>
    <row r="69" spans="1:15" s="28" customFormat="1" ht="15" outlineLevel="1" x14ac:dyDescent="0.25">
      <c r="A69" s="90" t="s">
        <v>329</v>
      </c>
      <c r="B69" s="91" t="s">
        <v>284</v>
      </c>
      <c r="C69" s="91" t="s">
        <v>330</v>
      </c>
      <c r="D69" s="91" t="s">
        <v>331</v>
      </c>
      <c r="E69" s="92" t="s">
        <v>332</v>
      </c>
      <c r="F69" s="93" t="s">
        <v>297</v>
      </c>
      <c r="G69" s="97">
        <v>1.5903</v>
      </c>
      <c r="H69" s="95">
        <f>ROUND(I69/G69,2)</f>
        <v>56751.12</v>
      </c>
      <c r="I69" s="96">
        <v>90251.31</v>
      </c>
      <c r="J69" s="95">
        <f>ROUND(H69*$H$13*$I$13,2)</f>
        <v>63168.6</v>
      </c>
      <c r="K69" s="96">
        <f>ROUND(G69*J69,2)</f>
        <v>100457.02</v>
      </c>
      <c r="L69" s="89"/>
      <c r="M69" s="235"/>
      <c r="N69" s="253">
        <f>ROUND(I69*H$13*I$13,2)</f>
        <v>100457.04</v>
      </c>
      <c r="O69" s="254">
        <f t="shared" si="2"/>
        <v>0.02</v>
      </c>
    </row>
    <row r="70" spans="1:15" s="28" customFormat="1" ht="15" outlineLevel="1" x14ac:dyDescent="0.25">
      <c r="A70" s="90" t="s">
        <v>333</v>
      </c>
      <c r="B70" s="91" t="s">
        <v>284</v>
      </c>
      <c r="C70" s="91" t="s">
        <v>334</v>
      </c>
      <c r="D70" s="91" t="s">
        <v>295</v>
      </c>
      <c r="E70" s="92" t="s">
        <v>296</v>
      </c>
      <c r="F70" s="93" t="s">
        <v>297</v>
      </c>
      <c r="G70" s="101">
        <v>19.728000000000002</v>
      </c>
      <c r="H70" s="95">
        <f>ROUND(I70/G70,2)</f>
        <v>54617.19</v>
      </c>
      <c r="I70" s="96">
        <v>1077487.93</v>
      </c>
      <c r="J70" s="95">
        <f>ROUND(H70*$H$13*$I$13,2)</f>
        <v>60793.37</v>
      </c>
      <c r="K70" s="96">
        <f>ROUND(G70*J70,2)</f>
        <v>1199331.6000000001</v>
      </c>
      <c r="L70" s="89"/>
      <c r="M70" s="235"/>
      <c r="N70" s="253">
        <f>ROUND(I70*H$13*I$13,2)</f>
        <v>1199331.56</v>
      </c>
      <c r="O70" s="254">
        <f t="shared" si="2"/>
        <v>-0.04</v>
      </c>
    </row>
    <row r="71" spans="1:15" s="28" customFormat="1" ht="15" outlineLevel="1" x14ac:dyDescent="0.25">
      <c r="A71" s="90" t="s">
        <v>335</v>
      </c>
      <c r="B71" s="91" t="s">
        <v>284</v>
      </c>
      <c r="C71" s="91" t="s">
        <v>336</v>
      </c>
      <c r="D71" s="91" t="s">
        <v>337</v>
      </c>
      <c r="E71" s="92" t="s">
        <v>338</v>
      </c>
      <c r="F71" s="93" t="s">
        <v>297</v>
      </c>
      <c r="G71" s="101">
        <v>0.82799999999999996</v>
      </c>
      <c r="H71" s="95">
        <f>ROUND(I71/G71,2)</f>
        <v>53679.44</v>
      </c>
      <c r="I71" s="96">
        <v>44446.58</v>
      </c>
      <c r="J71" s="95">
        <f>ROUND(H71*$H$13*$I$13,2)</f>
        <v>59749.58</v>
      </c>
      <c r="K71" s="96">
        <f>ROUND(G71*J71,2)</f>
        <v>49472.65</v>
      </c>
      <c r="L71" s="89"/>
      <c r="M71" s="235"/>
      <c r="N71" s="253">
        <f>ROUND(I71*H$13*I$13,2)</f>
        <v>49472.65</v>
      </c>
      <c r="O71" s="254">
        <f t="shared" si="2"/>
        <v>0</v>
      </c>
    </row>
    <row r="72" spans="1:15" s="28" customFormat="1" ht="15" outlineLevel="1" x14ac:dyDescent="0.25">
      <c r="A72" s="90" t="s">
        <v>339</v>
      </c>
      <c r="B72" s="91" t="s">
        <v>284</v>
      </c>
      <c r="C72" s="91" t="s">
        <v>240</v>
      </c>
      <c r="D72" s="91" t="s">
        <v>340</v>
      </c>
      <c r="E72" s="92" t="s">
        <v>341</v>
      </c>
      <c r="F72" s="93" t="s">
        <v>172</v>
      </c>
      <c r="G72" s="101">
        <v>0.188</v>
      </c>
      <c r="H72" s="95">
        <f>ROUND(I72/G72,2)</f>
        <v>2852958.24</v>
      </c>
      <c r="I72" s="96">
        <v>536356.15</v>
      </c>
      <c r="J72" s="95">
        <f>ROUND(H72*$H$13*$I$13,2)</f>
        <v>3175574.18</v>
      </c>
      <c r="K72" s="96">
        <f>ROUND(G72*J72,2)</f>
        <v>597007.94999999995</v>
      </c>
      <c r="L72" s="89"/>
      <c r="M72" s="235"/>
      <c r="N72" s="253">
        <f>ROUND(I72*H$13*I$13,2)</f>
        <v>597007.94999999995</v>
      </c>
      <c r="O72" s="254">
        <f t="shared" si="2"/>
        <v>0</v>
      </c>
    </row>
    <row r="73" spans="1:15" s="28" customFormat="1" ht="15" outlineLevel="1" x14ac:dyDescent="0.25">
      <c r="A73" s="90" t="s">
        <v>342</v>
      </c>
      <c r="B73" s="91" t="s">
        <v>284</v>
      </c>
      <c r="C73" s="91" t="s">
        <v>243</v>
      </c>
      <c r="D73" s="91" t="s">
        <v>302</v>
      </c>
      <c r="E73" s="92" t="s">
        <v>303</v>
      </c>
      <c r="F73" s="93" t="s">
        <v>185</v>
      </c>
      <c r="G73" s="100">
        <v>19.079999999999998</v>
      </c>
      <c r="H73" s="95">
        <f>ROUND(I73/G73,2)</f>
        <v>7806.59</v>
      </c>
      <c r="I73" s="96">
        <v>148949.79</v>
      </c>
      <c r="J73" s="95">
        <f>ROUND(H73*$H$13*$I$13,2)</f>
        <v>8689.3700000000008</v>
      </c>
      <c r="K73" s="96">
        <f>ROUND(G73*J73,2)</f>
        <v>165793.18</v>
      </c>
      <c r="L73" s="89"/>
      <c r="M73" s="235"/>
      <c r="N73" s="253">
        <f>ROUND(I73*H$13*I$13,2)</f>
        <v>165793.21</v>
      </c>
      <c r="O73" s="254">
        <f t="shared" si="2"/>
        <v>0.03</v>
      </c>
    </row>
    <row r="74" spans="1:15" s="28" customFormat="1" ht="15" outlineLevel="1" x14ac:dyDescent="0.25">
      <c r="A74" s="90" t="s">
        <v>343</v>
      </c>
      <c r="B74" s="91" t="s">
        <v>284</v>
      </c>
      <c r="C74" s="91" t="s">
        <v>247</v>
      </c>
      <c r="D74" s="91" t="s">
        <v>344</v>
      </c>
      <c r="E74" s="92" t="s">
        <v>345</v>
      </c>
      <c r="F74" s="93" t="s">
        <v>297</v>
      </c>
      <c r="G74" s="97">
        <v>0.55279999999999996</v>
      </c>
      <c r="H74" s="95">
        <f>ROUND(I74/G74,2)</f>
        <v>89228.87</v>
      </c>
      <c r="I74" s="96">
        <v>49325.72</v>
      </c>
      <c r="J74" s="95">
        <f>ROUND(H74*$H$13*$I$13,2)</f>
        <v>99318.98</v>
      </c>
      <c r="K74" s="96">
        <f>ROUND(G74*J74,2)</f>
        <v>54903.53</v>
      </c>
      <c r="L74" s="89"/>
      <c r="M74" s="235"/>
      <c r="N74" s="253">
        <f>ROUND(I74*H$13*I$13,2)</f>
        <v>54903.53</v>
      </c>
      <c r="O74" s="254">
        <f t="shared" si="2"/>
        <v>0</v>
      </c>
    </row>
    <row r="75" spans="1:15" s="28" customFormat="1" ht="15" outlineLevel="1" x14ac:dyDescent="0.25">
      <c r="A75" s="90"/>
      <c r="B75" s="310" t="s">
        <v>346</v>
      </c>
      <c r="C75" s="311"/>
      <c r="D75" s="311"/>
      <c r="E75" s="312"/>
      <c r="F75" s="93"/>
      <c r="G75" s="97"/>
      <c r="H75" s="95"/>
      <c r="I75" s="96"/>
      <c r="J75" s="95"/>
      <c r="K75" s="96"/>
      <c r="L75" s="89"/>
      <c r="M75" s="235"/>
      <c r="N75" s="253">
        <f>ROUND(I75*H$13*I$13,2)</f>
        <v>0</v>
      </c>
      <c r="O75" s="254">
        <f t="shared" si="2"/>
        <v>0</v>
      </c>
    </row>
    <row r="76" spans="1:15" s="28" customFormat="1" ht="22.5" outlineLevel="1" x14ac:dyDescent="0.25">
      <c r="A76" s="90" t="s">
        <v>347</v>
      </c>
      <c r="B76" s="91" t="s">
        <v>284</v>
      </c>
      <c r="C76" s="91" t="s">
        <v>252</v>
      </c>
      <c r="D76" s="91" t="s">
        <v>299</v>
      </c>
      <c r="E76" s="92" t="s">
        <v>300</v>
      </c>
      <c r="F76" s="93" t="s">
        <v>172</v>
      </c>
      <c r="G76" s="101">
        <v>9.1999999999999998E-2</v>
      </c>
      <c r="H76" s="95">
        <f>ROUND(I76/G76,2)</f>
        <v>1397682.5</v>
      </c>
      <c r="I76" s="96">
        <v>128586.79</v>
      </c>
      <c r="J76" s="95">
        <f>ROUND(H76*$H$13*$I$13,2)</f>
        <v>1555734.11</v>
      </c>
      <c r="K76" s="96">
        <f>ROUND(G76*J76,2)</f>
        <v>143127.54</v>
      </c>
      <c r="L76" s="89"/>
      <c r="M76" s="235"/>
      <c r="N76" s="253">
        <f>ROUND(I76*H$13*I$13,2)</f>
        <v>143127.54</v>
      </c>
      <c r="O76" s="254">
        <f t="shared" si="2"/>
        <v>0</v>
      </c>
    </row>
    <row r="77" spans="1:15" s="28" customFormat="1" ht="15" outlineLevel="1" x14ac:dyDescent="0.25">
      <c r="A77" s="90" t="s">
        <v>348</v>
      </c>
      <c r="B77" s="91" t="s">
        <v>284</v>
      </c>
      <c r="C77" s="91" t="s">
        <v>349</v>
      </c>
      <c r="D77" s="91" t="s">
        <v>350</v>
      </c>
      <c r="E77" s="92" t="s">
        <v>351</v>
      </c>
      <c r="F77" s="93" t="s">
        <v>185</v>
      </c>
      <c r="G77" s="101">
        <v>9.3379999999999992</v>
      </c>
      <c r="H77" s="95">
        <f>ROUND(I77/G77,2)</f>
        <v>7024.29</v>
      </c>
      <c r="I77" s="96">
        <v>65592.800000000003</v>
      </c>
      <c r="J77" s="95">
        <f>ROUND(H77*$H$13*$I$13,2)</f>
        <v>7818.61</v>
      </c>
      <c r="K77" s="96">
        <f>ROUND(G77*J77,2)</f>
        <v>73010.179999999993</v>
      </c>
      <c r="L77" s="89"/>
      <c r="M77" s="235"/>
      <c r="N77" s="253">
        <f>ROUND(I77*H$13*I$13,2)</f>
        <v>73010.11</v>
      </c>
      <c r="O77" s="254">
        <f t="shared" si="2"/>
        <v>-7.0000000000000007E-2</v>
      </c>
    </row>
    <row r="78" spans="1:15" s="28" customFormat="1" ht="15" outlineLevel="1" x14ac:dyDescent="0.25">
      <c r="A78" s="90" t="s">
        <v>352</v>
      </c>
      <c r="B78" s="91" t="s">
        <v>284</v>
      </c>
      <c r="C78" s="91" t="s">
        <v>353</v>
      </c>
      <c r="D78" s="91" t="s">
        <v>344</v>
      </c>
      <c r="E78" s="92" t="s">
        <v>345</v>
      </c>
      <c r="F78" s="93" t="s">
        <v>297</v>
      </c>
      <c r="G78" s="97">
        <v>0.9758</v>
      </c>
      <c r="H78" s="95">
        <f>ROUND(I78/G78,2)</f>
        <v>89228.92</v>
      </c>
      <c r="I78" s="96">
        <v>87069.58</v>
      </c>
      <c r="J78" s="95">
        <f>ROUND(H78*$H$13*$I$13,2)</f>
        <v>99319.03</v>
      </c>
      <c r="K78" s="96">
        <f>ROUND(G78*J78,2)</f>
        <v>96915.51</v>
      </c>
      <c r="L78" s="89"/>
      <c r="M78" s="235"/>
      <c r="N78" s="253">
        <f>ROUND(I78*H$13*I$13,2)</f>
        <v>96915.51</v>
      </c>
      <c r="O78" s="254">
        <f t="shared" si="2"/>
        <v>0</v>
      </c>
    </row>
    <row r="79" spans="1:15" s="28" customFormat="1" ht="15" outlineLevel="1" x14ac:dyDescent="0.25">
      <c r="A79" s="90" t="s">
        <v>354</v>
      </c>
      <c r="B79" s="91" t="s">
        <v>284</v>
      </c>
      <c r="C79" s="91" t="s">
        <v>256</v>
      </c>
      <c r="D79" s="91" t="s">
        <v>340</v>
      </c>
      <c r="E79" s="92" t="s">
        <v>341</v>
      </c>
      <c r="F79" s="93" t="s">
        <v>172</v>
      </c>
      <c r="G79" s="101">
        <v>0.17100000000000001</v>
      </c>
      <c r="H79" s="95">
        <f>ROUND(I79/G79,2)</f>
        <v>2852962.46</v>
      </c>
      <c r="I79" s="96">
        <v>487856.58</v>
      </c>
      <c r="J79" s="95">
        <f>ROUND(H79*$H$13*$I$13,2)</f>
        <v>3175578.88</v>
      </c>
      <c r="K79" s="96">
        <f>ROUND(G79*J79,2)</f>
        <v>543023.99</v>
      </c>
      <c r="L79" s="89"/>
      <c r="M79" s="235"/>
      <c r="N79" s="253">
        <f>ROUND(I79*H$13*I$13,2)</f>
        <v>543023.99</v>
      </c>
      <c r="O79" s="254">
        <f t="shared" si="2"/>
        <v>0</v>
      </c>
    </row>
    <row r="80" spans="1:15" s="28" customFormat="1" ht="15" outlineLevel="1" x14ac:dyDescent="0.25">
      <c r="A80" s="90" t="s">
        <v>355</v>
      </c>
      <c r="B80" s="91" t="s">
        <v>284</v>
      </c>
      <c r="C80" s="91" t="s">
        <v>356</v>
      </c>
      <c r="D80" s="91" t="s">
        <v>350</v>
      </c>
      <c r="E80" s="92" t="s">
        <v>351</v>
      </c>
      <c r="F80" s="93" t="s">
        <v>185</v>
      </c>
      <c r="G80" s="100">
        <v>17.36</v>
      </c>
      <c r="H80" s="95">
        <f>ROUND(I80/G80,2)</f>
        <v>7024.29</v>
      </c>
      <c r="I80" s="96">
        <v>121941.64</v>
      </c>
      <c r="J80" s="95">
        <f>ROUND(H80*$H$13*$I$13,2)</f>
        <v>7818.61</v>
      </c>
      <c r="K80" s="96">
        <f>ROUND(G80*J80,2)</f>
        <v>135731.07</v>
      </c>
      <c r="L80" s="89"/>
      <c r="M80" s="235"/>
      <c r="N80" s="253">
        <f>ROUND(I80*H$13*I$13,2)</f>
        <v>135730.95000000001</v>
      </c>
      <c r="O80" s="254">
        <f t="shared" si="2"/>
        <v>-0.12</v>
      </c>
    </row>
    <row r="81" spans="1:15" s="28" customFormat="1" ht="15" outlineLevel="1" x14ac:dyDescent="0.25">
      <c r="A81" s="90" t="s">
        <v>357</v>
      </c>
      <c r="B81" s="91" t="s">
        <v>284</v>
      </c>
      <c r="C81" s="91" t="s">
        <v>358</v>
      </c>
      <c r="D81" s="91" t="s">
        <v>344</v>
      </c>
      <c r="E81" s="92" t="s">
        <v>345</v>
      </c>
      <c r="F81" s="93" t="s">
        <v>297</v>
      </c>
      <c r="G81" s="97">
        <v>1.6077999999999999</v>
      </c>
      <c r="H81" s="95">
        <f>ROUND(I81/G81,2)</f>
        <v>89228.9</v>
      </c>
      <c r="I81" s="96">
        <v>143462.23000000001</v>
      </c>
      <c r="J81" s="95">
        <f>ROUND(H81*$H$13*$I$13,2)</f>
        <v>99319.01</v>
      </c>
      <c r="K81" s="96">
        <f>ROUND(G81*J81,2)</f>
        <v>159685.1</v>
      </c>
      <c r="L81" s="89"/>
      <c r="M81" s="235"/>
      <c r="N81" s="253">
        <f>ROUND(I81*H$13*I$13,2)</f>
        <v>159685.10999999999</v>
      </c>
      <c r="O81" s="254">
        <f t="shared" si="2"/>
        <v>0.01</v>
      </c>
    </row>
    <row r="82" spans="1:15" s="28" customFormat="1" ht="15" outlineLevel="1" x14ac:dyDescent="0.25">
      <c r="A82" s="90"/>
      <c r="B82" s="310" t="s">
        <v>359</v>
      </c>
      <c r="C82" s="311"/>
      <c r="D82" s="311"/>
      <c r="E82" s="312"/>
      <c r="F82" s="93"/>
      <c r="G82" s="97"/>
      <c r="H82" s="95"/>
      <c r="I82" s="96"/>
      <c r="J82" s="95"/>
      <c r="K82" s="96"/>
      <c r="L82" s="89"/>
      <c r="M82" s="235"/>
      <c r="N82" s="253">
        <f>ROUND(I82*H$13*I$13,2)</f>
        <v>0</v>
      </c>
      <c r="O82" s="254">
        <f t="shared" si="2"/>
        <v>0</v>
      </c>
    </row>
    <row r="83" spans="1:15" s="28" customFormat="1" ht="22.5" outlineLevel="1" x14ac:dyDescent="0.25">
      <c r="A83" s="90" t="s">
        <v>360</v>
      </c>
      <c r="B83" s="91" t="s">
        <v>284</v>
      </c>
      <c r="C83" s="91" t="s">
        <v>260</v>
      </c>
      <c r="D83" s="91" t="s">
        <v>361</v>
      </c>
      <c r="E83" s="92" t="s">
        <v>362</v>
      </c>
      <c r="F83" s="93" t="s">
        <v>363</v>
      </c>
      <c r="G83" s="97">
        <v>8.1745999999999999</v>
      </c>
      <c r="H83" s="95">
        <f>ROUND(I83/G83,2)</f>
        <v>39130.85</v>
      </c>
      <c r="I83" s="96">
        <v>319879.02</v>
      </c>
      <c r="J83" s="95">
        <f>ROUND(H83*$H$13*$I$13,2)</f>
        <v>43555.81</v>
      </c>
      <c r="K83" s="96">
        <f>ROUND(G83*J83,2)</f>
        <v>356051.32</v>
      </c>
      <c r="L83" s="89"/>
      <c r="M83" s="235"/>
      <c r="N83" s="253">
        <f>ROUND(I83*H$13*I$13,2)</f>
        <v>356051.32</v>
      </c>
      <c r="O83" s="254">
        <f t="shared" si="2"/>
        <v>0</v>
      </c>
    </row>
    <row r="84" spans="1:15" s="28" customFormat="1" ht="22.5" outlineLevel="1" x14ac:dyDescent="0.25">
      <c r="A84" s="90" t="s">
        <v>364</v>
      </c>
      <c r="B84" s="91" t="s">
        <v>284</v>
      </c>
      <c r="C84" s="91" t="s">
        <v>264</v>
      </c>
      <c r="D84" s="91" t="s">
        <v>365</v>
      </c>
      <c r="E84" s="92" t="s">
        <v>366</v>
      </c>
      <c r="F84" s="93" t="s">
        <v>363</v>
      </c>
      <c r="G84" s="97">
        <v>8.1745999999999999</v>
      </c>
      <c r="H84" s="95">
        <f>ROUND(I84/G84,2)</f>
        <v>80963.179999999993</v>
      </c>
      <c r="I84" s="96">
        <v>661841.63</v>
      </c>
      <c r="J84" s="95">
        <f>ROUND(H84*$H$13*$I$13,2)</f>
        <v>90118.59</v>
      </c>
      <c r="K84" s="96">
        <f>ROUND(G84*J84,2)</f>
        <v>736683.43</v>
      </c>
      <c r="L84" s="89"/>
      <c r="M84" s="235"/>
      <c r="N84" s="253">
        <f>ROUND(I84*H$13*I$13,2)</f>
        <v>736683.48</v>
      </c>
      <c r="O84" s="254">
        <f t="shared" si="2"/>
        <v>0.05</v>
      </c>
    </row>
    <row r="85" spans="1:15" s="28" customFormat="1" ht="22.5" outlineLevel="1" x14ac:dyDescent="0.25">
      <c r="A85" s="90" t="s">
        <v>367</v>
      </c>
      <c r="B85" s="91" t="s">
        <v>284</v>
      </c>
      <c r="C85" s="91" t="s">
        <v>368</v>
      </c>
      <c r="D85" s="91" t="s">
        <v>369</v>
      </c>
      <c r="E85" s="92" t="s">
        <v>370</v>
      </c>
      <c r="F85" s="93" t="s">
        <v>371</v>
      </c>
      <c r="G85" s="101">
        <v>1880.1579999999999</v>
      </c>
      <c r="H85" s="124">
        <f>ROUND(I85/G85,2)+1</f>
        <v>577.34</v>
      </c>
      <c r="I85" s="96">
        <v>1083601.6000000001</v>
      </c>
      <c r="J85" s="95">
        <f>ROUND(H85*$H$13*$I$13,2)</f>
        <v>642.63</v>
      </c>
      <c r="K85" s="96">
        <f>ROUND(G85*J85,2)</f>
        <v>1208245.94</v>
      </c>
      <c r="L85" s="89"/>
      <c r="M85" s="235"/>
      <c r="N85" s="253">
        <f>ROUND(I85*H$13*I$13,2)</f>
        <v>1206136.57</v>
      </c>
      <c r="O85" s="254">
        <f t="shared" si="2"/>
        <v>-2109.37</v>
      </c>
    </row>
    <row r="86" spans="1:15" s="28" customFormat="1" ht="15" outlineLevel="1" x14ac:dyDescent="0.25">
      <c r="A86" s="90"/>
      <c r="B86" s="310" t="s">
        <v>372</v>
      </c>
      <c r="C86" s="311"/>
      <c r="D86" s="311"/>
      <c r="E86" s="312"/>
      <c r="F86" s="93"/>
      <c r="G86" s="101"/>
      <c r="H86" s="95"/>
      <c r="I86" s="96"/>
      <c r="J86" s="95"/>
      <c r="K86" s="96"/>
      <c r="L86" s="89"/>
      <c r="M86" s="235"/>
      <c r="N86" s="253">
        <f>ROUND(I86*H$13*I$13,2)</f>
        <v>0</v>
      </c>
      <c r="O86" s="254">
        <f t="shared" si="2"/>
        <v>0</v>
      </c>
    </row>
    <row r="87" spans="1:15" s="28" customFormat="1" ht="22.5" outlineLevel="1" x14ac:dyDescent="0.25">
      <c r="A87" s="90" t="s">
        <v>373</v>
      </c>
      <c r="B87" s="91" t="s">
        <v>284</v>
      </c>
      <c r="C87" s="91" t="s">
        <v>266</v>
      </c>
      <c r="D87" s="91" t="s">
        <v>374</v>
      </c>
      <c r="E87" s="92" t="s">
        <v>375</v>
      </c>
      <c r="F87" s="93" t="s">
        <v>185</v>
      </c>
      <c r="G87" s="99">
        <v>526</v>
      </c>
      <c r="H87" s="95">
        <f>ROUND(I87/G87,2)</f>
        <v>4661.01</v>
      </c>
      <c r="I87" s="96">
        <v>2451693.16</v>
      </c>
      <c r="J87" s="95">
        <f>ROUND(H87*$H$13*$I$13,2)</f>
        <v>5188.08</v>
      </c>
      <c r="K87" s="96">
        <f>ROUND(G87*J87,2)</f>
        <v>2728930.08</v>
      </c>
      <c r="L87" s="89"/>
      <c r="M87" s="235"/>
      <c r="N87" s="253">
        <f>ROUND(I87*H$13*I$13,2)</f>
        <v>2728933.56</v>
      </c>
      <c r="O87" s="254">
        <f t="shared" si="2"/>
        <v>3.48</v>
      </c>
    </row>
    <row r="88" spans="1:15" s="28" customFormat="1" ht="15" outlineLevel="1" x14ac:dyDescent="0.25">
      <c r="A88" s="90" t="s">
        <v>376</v>
      </c>
      <c r="B88" s="91" t="s">
        <v>284</v>
      </c>
      <c r="C88" s="91" t="s">
        <v>377</v>
      </c>
      <c r="D88" s="91" t="s">
        <v>378</v>
      </c>
      <c r="E88" s="92" t="s">
        <v>379</v>
      </c>
      <c r="F88" s="93" t="s">
        <v>380</v>
      </c>
      <c r="G88" s="99">
        <v>10783</v>
      </c>
      <c r="H88" s="95">
        <f>ROUND(I88/G88,2)</f>
        <v>16.72</v>
      </c>
      <c r="I88" s="96">
        <v>180332.74</v>
      </c>
      <c r="J88" s="95">
        <f>ROUND(H88*$H$13*$I$13,2)</f>
        <v>18.61</v>
      </c>
      <c r="K88" s="96">
        <f>ROUND(G88*J88,2)</f>
        <v>200671.63</v>
      </c>
      <c r="L88" s="89"/>
      <c r="M88" s="235"/>
      <c r="N88" s="253">
        <f>ROUND(I88*H$13*I$13,2)</f>
        <v>200724.98</v>
      </c>
      <c r="O88" s="254">
        <f t="shared" si="2"/>
        <v>53.35</v>
      </c>
    </row>
    <row r="89" spans="1:15" s="28" customFormat="1" ht="22.5" outlineLevel="1" x14ac:dyDescent="0.25">
      <c r="A89" s="90" t="s">
        <v>381</v>
      </c>
      <c r="B89" s="91" t="s">
        <v>284</v>
      </c>
      <c r="C89" s="91" t="s">
        <v>382</v>
      </c>
      <c r="D89" s="91" t="s">
        <v>383</v>
      </c>
      <c r="E89" s="92" t="s">
        <v>384</v>
      </c>
      <c r="F89" s="93" t="s">
        <v>185</v>
      </c>
      <c r="G89" s="98">
        <v>531.29999999999995</v>
      </c>
      <c r="H89" s="95">
        <f>ROUND(I89/G89,2)</f>
        <v>7612.85</v>
      </c>
      <c r="I89" s="96">
        <v>4044707.07</v>
      </c>
      <c r="J89" s="95">
        <f>ROUND(H89*$H$13*$I$13,2)</f>
        <v>8473.7199999999993</v>
      </c>
      <c r="K89" s="96">
        <f>ROUND(G89*J89,2)</f>
        <v>4502087.4400000004</v>
      </c>
      <c r="L89" s="89"/>
      <c r="M89" s="235"/>
      <c r="N89" s="253">
        <f>ROUND(I89*H$13*I$13,2)</f>
        <v>4502087.4000000004</v>
      </c>
      <c r="O89" s="254">
        <f t="shared" si="2"/>
        <v>-0.04</v>
      </c>
    </row>
    <row r="90" spans="1:15" s="28" customFormat="1" ht="22.5" outlineLevel="1" x14ac:dyDescent="0.25">
      <c r="A90" s="90" t="s">
        <v>385</v>
      </c>
      <c r="B90" s="91" t="s">
        <v>284</v>
      </c>
      <c r="C90" s="91" t="s">
        <v>270</v>
      </c>
      <c r="D90" s="91" t="s">
        <v>386</v>
      </c>
      <c r="E90" s="92" t="s">
        <v>387</v>
      </c>
      <c r="F90" s="93" t="s">
        <v>363</v>
      </c>
      <c r="G90" s="101">
        <v>22.972999999999999</v>
      </c>
      <c r="H90" s="95">
        <f>ROUND(I90/G90,2)</f>
        <v>100222.77</v>
      </c>
      <c r="I90" s="96">
        <v>2302417.67</v>
      </c>
      <c r="J90" s="95">
        <f>ROUND(H90*$H$13*$I$13,2)</f>
        <v>111556.08</v>
      </c>
      <c r="K90" s="96">
        <f>ROUND(G90*J90,2)</f>
        <v>2562777.83</v>
      </c>
      <c r="L90" s="89"/>
      <c r="M90" s="235"/>
      <c r="N90" s="253">
        <f>ROUND(I90*H$13*I$13,2)</f>
        <v>2562777.8199999998</v>
      </c>
      <c r="O90" s="254">
        <f t="shared" si="2"/>
        <v>-0.01</v>
      </c>
    </row>
    <row r="91" spans="1:15" s="28" customFormat="1" ht="15" outlineLevel="1" x14ac:dyDescent="0.25">
      <c r="A91" s="90" t="s">
        <v>388</v>
      </c>
      <c r="B91" s="91" t="s">
        <v>284</v>
      </c>
      <c r="C91" s="91" t="s">
        <v>389</v>
      </c>
      <c r="D91" s="91" t="s">
        <v>378</v>
      </c>
      <c r="E91" s="92" t="s">
        <v>379</v>
      </c>
      <c r="F91" s="93" t="s">
        <v>380</v>
      </c>
      <c r="G91" s="99">
        <v>9418</v>
      </c>
      <c r="H91" s="95">
        <f>ROUND(I91/G91,2)</f>
        <v>16.72</v>
      </c>
      <c r="I91" s="96">
        <v>157504.75</v>
      </c>
      <c r="J91" s="95">
        <f>ROUND(H91*$H$13*$I$13,2)</f>
        <v>18.61</v>
      </c>
      <c r="K91" s="96">
        <f>ROUND(G91*J91,2)</f>
        <v>175268.98</v>
      </c>
      <c r="L91" s="89"/>
      <c r="M91" s="235"/>
      <c r="N91" s="253">
        <f>ROUND(I91*H$13*I$13,2)</f>
        <v>175315.58</v>
      </c>
      <c r="O91" s="254">
        <f t="shared" si="2"/>
        <v>46.6</v>
      </c>
    </row>
    <row r="92" spans="1:15" s="28" customFormat="1" ht="22.5" outlineLevel="1" x14ac:dyDescent="0.25">
      <c r="A92" s="90" t="s">
        <v>390</v>
      </c>
      <c r="B92" s="91" t="s">
        <v>284</v>
      </c>
      <c r="C92" s="91" t="s">
        <v>391</v>
      </c>
      <c r="D92" s="91" t="s">
        <v>383</v>
      </c>
      <c r="E92" s="92" t="s">
        <v>384</v>
      </c>
      <c r="F92" s="93" t="s">
        <v>185</v>
      </c>
      <c r="G92" s="98">
        <v>464.1</v>
      </c>
      <c r="H92" s="95">
        <f>ROUND(I92/G92,2)</f>
        <v>7612.85</v>
      </c>
      <c r="I92" s="96">
        <v>3533123.58</v>
      </c>
      <c r="J92" s="95">
        <f>ROUND(H92*$H$13*$I$13,2)</f>
        <v>8473.7199999999993</v>
      </c>
      <c r="K92" s="96">
        <f>ROUND(G92*J92,2)</f>
        <v>3932653.45</v>
      </c>
      <c r="L92" s="89"/>
      <c r="M92" s="235"/>
      <c r="N92" s="253">
        <f>ROUND(I92*H$13*I$13,2)</f>
        <v>3932653.43</v>
      </c>
      <c r="O92" s="254">
        <f t="shared" si="2"/>
        <v>-0.02</v>
      </c>
    </row>
    <row r="93" spans="1:15" s="28" customFormat="1" ht="15" outlineLevel="1" x14ac:dyDescent="0.25">
      <c r="A93" s="90" t="s">
        <v>392</v>
      </c>
      <c r="B93" s="91" t="s">
        <v>284</v>
      </c>
      <c r="C93" s="91" t="s">
        <v>274</v>
      </c>
      <c r="D93" s="91" t="s">
        <v>393</v>
      </c>
      <c r="E93" s="92" t="s">
        <v>394</v>
      </c>
      <c r="F93" s="93" t="s">
        <v>297</v>
      </c>
      <c r="G93" s="97">
        <v>5.4555999999999996</v>
      </c>
      <c r="H93" s="95">
        <f>ROUND(I93/G93,2)</f>
        <v>69898.91</v>
      </c>
      <c r="I93" s="96">
        <v>381340.48</v>
      </c>
      <c r="J93" s="95">
        <f>ROUND(H93*$H$13*$I$13,2)</f>
        <v>77803.16</v>
      </c>
      <c r="K93" s="96">
        <f>ROUND(G93*J93,2)</f>
        <v>424462.92</v>
      </c>
      <c r="L93" s="89"/>
      <c r="M93" s="235"/>
      <c r="N93" s="253">
        <f>ROUND(I93*H$13*I$13,2)</f>
        <v>424462.92</v>
      </c>
      <c r="O93" s="254">
        <f t="shared" si="2"/>
        <v>0</v>
      </c>
    </row>
    <row r="94" spans="1:15" s="28" customFormat="1" ht="15" outlineLevel="1" x14ac:dyDescent="0.25">
      <c r="A94" s="90" t="s">
        <v>395</v>
      </c>
      <c r="B94" s="91" t="s">
        <v>284</v>
      </c>
      <c r="C94" s="91" t="s">
        <v>396</v>
      </c>
      <c r="D94" s="91" t="s">
        <v>397</v>
      </c>
      <c r="E94" s="92" t="s">
        <v>398</v>
      </c>
      <c r="F94" s="93" t="s">
        <v>297</v>
      </c>
      <c r="G94" s="101">
        <v>5.4560000000000004</v>
      </c>
      <c r="H94" s="95">
        <f>ROUND(I94/G94,2)</f>
        <v>57698.77</v>
      </c>
      <c r="I94" s="96">
        <v>314804.51</v>
      </c>
      <c r="J94" s="95">
        <f>ROUND(H94*$H$13*$I$13,2)</f>
        <v>64223.42</v>
      </c>
      <c r="K94" s="96">
        <f>ROUND(G94*J94,2)</f>
        <v>350402.98</v>
      </c>
      <c r="L94" s="89"/>
      <c r="M94" s="235"/>
      <c r="N94" s="253">
        <f>ROUND(I94*H$13*I$13,2)</f>
        <v>350402.98</v>
      </c>
      <c r="O94" s="254">
        <f t="shared" ref="O94:O157" si="4">N94-K94</f>
        <v>0</v>
      </c>
    </row>
    <row r="95" spans="1:15" s="28" customFormat="1" ht="15" outlineLevel="1" x14ac:dyDescent="0.25">
      <c r="A95" s="90" t="s">
        <v>399</v>
      </c>
      <c r="B95" s="91" t="s">
        <v>284</v>
      </c>
      <c r="C95" s="91" t="s">
        <v>278</v>
      </c>
      <c r="D95" s="91" t="s">
        <v>400</v>
      </c>
      <c r="E95" s="92" t="s">
        <v>401</v>
      </c>
      <c r="F95" s="93" t="s">
        <v>297</v>
      </c>
      <c r="G95" s="97">
        <v>10.882099999999999</v>
      </c>
      <c r="H95" s="95">
        <f>ROUND(I95/G95,2)</f>
        <v>73336.679999999993</v>
      </c>
      <c r="I95" s="96">
        <v>798057.12</v>
      </c>
      <c r="J95" s="95">
        <f>ROUND(H95*$H$13*$I$13,2)</f>
        <v>81629.679999999993</v>
      </c>
      <c r="K95" s="96">
        <f>ROUND(G95*J95,2)</f>
        <v>888302.34</v>
      </c>
      <c r="L95" s="89"/>
      <c r="M95" s="235"/>
      <c r="N95" s="253">
        <f>ROUND(I95*H$13*I$13,2)</f>
        <v>888302.38</v>
      </c>
      <c r="O95" s="254">
        <f t="shared" si="4"/>
        <v>0.04</v>
      </c>
    </row>
    <row r="96" spans="1:15" s="28" customFormat="1" ht="45" outlineLevel="1" x14ac:dyDescent="0.25">
      <c r="A96" s="90" t="s">
        <v>402</v>
      </c>
      <c r="B96" s="91" t="s">
        <v>284</v>
      </c>
      <c r="C96" s="91" t="s">
        <v>403</v>
      </c>
      <c r="D96" s="91" t="s">
        <v>404</v>
      </c>
      <c r="E96" s="92" t="s">
        <v>405</v>
      </c>
      <c r="F96" s="93" t="s">
        <v>297</v>
      </c>
      <c r="G96" s="100">
        <v>10.88</v>
      </c>
      <c r="H96" s="95">
        <f>ROUND(I96/G96,2)</f>
        <v>90191.360000000001</v>
      </c>
      <c r="I96" s="96">
        <v>981281.97</v>
      </c>
      <c r="J96" s="95">
        <f>ROUND(H96*$H$13*$I$13,2)</f>
        <v>100390.31</v>
      </c>
      <c r="K96" s="96">
        <f>ROUND(G96*J96,2)</f>
        <v>1092246.57</v>
      </c>
      <c r="L96" s="89"/>
      <c r="M96" s="235"/>
      <c r="N96" s="253">
        <f>ROUND(I96*H$13*I$13,2)</f>
        <v>1092246.51</v>
      </c>
      <c r="O96" s="254">
        <f t="shared" si="4"/>
        <v>-0.06</v>
      </c>
    </row>
    <row r="97" spans="1:15" s="28" customFormat="1" ht="15" outlineLevel="1" x14ac:dyDescent="0.25">
      <c r="A97" s="90" t="s">
        <v>406</v>
      </c>
      <c r="B97" s="91" t="s">
        <v>284</v>
      </c>
      <c r="C97" s="91" t="s">
        <v>407</v>
      </c>
      <c r="D97" s="91" t="s">
        <v>408</v>
      </c>
      <c r="E97" s="92" t="s">
        <v>409</v>
      </c>
      <c r="F97" s="93" t="s">
        <v>297</v>
      </c>
      <c r="G97" s="97">
        <v>17.017199999999999</v>
      </c>
      <c r="H97" s="95">
        <f>ROUND(I97/G97,2)</f>
        <v>49777.15</v>
      </c>
      <c r="I97" s="96">
        <v>847067.69</v>
      </c>
      <c r="J97" s="95">
        <f>ROUND(H97*$H$13*$I$13,2)</f>
        <v>55406.01</v>
      </c>
      <c r="K97" s="96">
        <f>ROUND(G97*J97,2)</f>
        <v>942855.15</v>
      </c>
      <c r="L97" s="89"/>
      <c r="M97" s="235"/>
      <c r="N97" s="253">
        <f>ROUND(I97*H$13*I$13,2)</f>
        <v>942855.12</v>
      </c>
      <c r="O97" s="254">
        <f t="shared" si="4"/>
        <v>-0.03</v>
      </c>
    </row>
    <row r="98" spans="1:15" s="28" customFormat="1" ht="22.5" outlineLevel="1" x14ac:dyDescent="0.25">
      <c r="A98" s="90" t="s">
        <v>410</v>
      </c>
      <c r="B98" s="91" t="s">
        <v>284</v>
      </c>
      <c r="C98" s="91" t="s">
        <v>411</v>
      </c>
      <c r="D98" s="91" t="s">
        <v>412</v>
      </c>
      <c r="E98" s="92" t="s">
        <v>413</v>
      </c>
      <c r="F98" s="93" t="s">
        <v>297</v>
      </c>
      <c r="G98" s="100">
        <v>17.02</v>
      </c>
      <c r="H98" s="95">
        <f>ROUND(I98/G98,2)</f>
        <v>82180.850000000006</v>
      </c>
      <c r="I98" s="96">
        <v>1398718.09</v>
      </c>
      <c r="J98" s="95">
        <f>ROUND(H98*$H$13*$I$13,2)</f>
        <v>91473.96</v>
      </c>
      <c r="K98" s="96">
        <f>ROUND(G98*J98,2)</f>
        <v>1556886.8</v>
      </c>
      <c r="L98" s="89"/>
      <c r="M98" s="235"/>
      <c r="N98" s="253">
        <f>ROUND(I98*H$13*I$13,2)</f>
        <v>1556886.81</v>
      </c>
      <c r="O98" s="254">
        <f t="shared" si="4"/>
        <v>0.01</v>
      </c>
    </row>
    <row r="99" spans="1:15" s="28" customFormat="1" ht="15" outlineLevel="1" x14ac:dyDescent="0.25">
      <c r="A99" s="90"/>
      <c r="B99" s="310" t="s">
        <v>414</v>
      </c>
      <c r="C99" s="311"/>
      <c r="D99" s="311"/>
      <c r="E99" s="312"/>
      <c r="F99" s="93"/>
      <c r="G99" s="100"/>
      <c r="H99" s="95"/>
      <c r="I99" s="96"/>
      <c r="J99" s="95"/>
      <c r="K99" s="96"/>
      <c r="L99" s="89"/>
      <c r="M99" s="235"/>
      <c r="N99" s="253">
        <f>ROUND(I99*H$13*I$13,2)</f>
        <v>0</v>
      </c>
      <c r="O99" s="254">
        <f t="shared" si="4"/>
        <v>0</v>
      </c>
    </row>
    <row r="100" spans="1:15" s="28" customFormat="1" ht="15" outlineLevel="1" x14ac:dyDescent="0.25">
      <c r="A100" s="90"/>
      <c r="B100" s="310" t="s">
        <v>415</v>
      </c>
      <c r="C100" s="311"/>
      <c r="D100" s="311"/>
      <c r="E100" s="312"/>
      <c r="F100" s="93"/>
      <c r="G100" s="100"/>
      <c r="H100" s="95"/>
      <c r="I100" s="96"/>
      <c r="J100" s="95"/>
      <c r="K100" s="96"/>
      <c r="L100" s="89"/>
      <c r="M100" s="235"/>
      <c r="N100" s="253">
        <f>ROUND(I100*H$13*I$13,2)</f>
        <v>0</v>
      </c>
      <c r="O100" s="254">
        <f t="shared" si="4"/>
        <v>0</v>
      </c>
    </row>
    <row r="101" spans="1:15" s="28" customFormat="1" ht="15" outlineLevel="1" x14ac:dyDescent="0.25">
      <c r="A101" s="90" t="s">
        <v>416</v>
      </c>
      <c r="B101" s="91" t="s">
        <v>284</v>
      </c>
      <c r="C101" s="91" t="s">
        <v>417</v>
      </c>
      <c r="D101" s="91" t="s">
        <v>418</v>
      </c>
      <c r="E101" s="92" t="s">
        <v>419</v>
      </c>
      <c r="F101" s="93" t="s">
        <v>371</v>
      </c>
      <c r="G101" s="100">
        <v>26.23</v>
      </c>
      <c r="H101" s="95">
        <f>ROUND(I101/G101,2)</f>
        <v>3499.65</v>
      </c>
      <c r="I101" s="96">
        <v>91795.81</v>
      </c>
      <c r="J101" s="95">
        <f>ROUND(H101*$H$13*$I$13,2)</f>
        <v>3895.39</v>
      </c>
      <c r="K101" s="96">
        <f>ROUND(G101*J101,2)</f>
        <v>102176.08</v>
      </c>
      <c r="L101" s="89"/>
      <c r="M101" s="235"/>
      <c r="N101" s="253">
        <f>ROUND(I101*H$13*I$13,2)</f>
        <v>102176.19</v>
      </c>
      <c r="O101" s="254">
        <f t="shared" si="4"/>
        <v>0.11</v>
      </c>
    </row>
    <row r="102" spans="1:15" s="28" customFormat="1" ht="22.5" outlineLevel="1" x14ac:dyDescent="0.25">
      <c r="A102" s="90" t="s">
        <v>420</v>
      </c>
      <c r="B102" s="91" t="s">
        <v>284</v>
      </c>
      <c r="C102" s="91" t="s">
        <v>421</v>
      </c>
      <c r="D102" s="91" t="s">
        <v>422</v>
      </c>
      <c r="E102" s="92" t="s">
        <v>423</v>
      </c>
      <c r="F102" s="93" t="s">
        <v>238</v>
      </c>
      <c r="G102" s="99">
        <v>10</v>
      </c>
      <c r="H102" s="95">
        <f>ROUND(I102/G102,2)</f>
        <v>28652.27</v>
      </c>
      <c r="I102" s="96">
        <v>286522.7</v>
      </c>
      <c r="J102" s="95">
        <f>ROUND(H102*$H$13*$I$13,2)</f>
        <v>31892.3</v>
      </c>
      <c r="K102" s="96">
        <f>ROUND(G102*J102,2)</f>
        <v>318923</v>
      </c>
      <c r="L102" s="89"/>
      <c r="M102" s="235"/>
      <c r="N102" s="253">
        <f>ROUND(I102*H$13*I$13,2)</f>
        <v>318923.03000000003</v>
      </c>
      <c r="O102" s="254">
        <f t="shared" si="4"/>
        <v>0.03</v>
      </c>
    </row>
    <row r="103" spans="1:15" s="28" customFormat="1" ht="15" outlineLevel="1" x14ac:dyDescent="0.25">
      <c r="A103" s="90" t="s">
        <v>424</v>
      </c>
      <c r="B103" s="91" t="s">
        <v>284</v>
      </c>
      <c r="C103" s="91" t="s">
        <v>425</v>
      </c>
      <c r="D103" s="91" t="s">
        <v>426</v>
      </c>
      <c r="E103" s="92" t="s">
        <v>427</v>
      </c>
      <c r="F103" s="93" t="s">
        <v>371</v>
      </c>
      <c r="G103" s="101">
        <v>12.824999999999999</v>
      </c>
      <c r="H103" s="95">
        <f>ROUND(I103/G103,2)</f>
        <v>4260.99</v>
      </c>
      <c r="I103" s="96">
        <v>54647.16</v>
      </c>
      <c r="J103" s="95">
        <f>ROUND(H103*$H$13*$I$13,2)</f>
        <v>4742.83</v>
      </c>
      <c r="K103" s="96">
        <f>ROUND(G103*J103,2)</f>
        <v>60826.79</v>
      </c>
      <c r="L103" s="89"/>
      <c r="M103" s="235"/>
      <c r="N103" s="253">
        <f>ROUND(I103*H$13*I$13,2)</f>
        <v>60826.73</v>
      </c>
      <c r="O103" s="254">
        <f t="shared" si="4"/>
        <v>-0.06</v>
      </c>
    </row>
    <row r="104" spans="1:15" s="28" customFormat="1" ht="22.5" outlineLevel="1" x14ac:dyDescent="0.25">
      <c r="A104" s="90" t="s">
        <v>428</v>
      </c>
      <c r="B104" s="91" t="s">
        <v>284</v>
      </c>
      <c r="C104" s="91" t="s">
        <v>429</v>
      </c>
      <c r="D104" s="91" t="s">
        <v>430</v>
      </c>
      <c r="E104" s="92" t="s">
        <v>431</v>
      </c>
      <c r="F104" s="93" t="s">
        <v>238</v>
      </c>
      <c r="G104" s="99">
        <v>3</v>
      </c>
      <c r="H104" s="124">
        <f>ROUND(I104/G104,2)-2.21</f>
        <v>44627.35</v>
      </c>
      <c r="I104" s="96">
        <v>133888.69</v>
      </c>
      <c r="J104" s="95">
        <f>ROUND(H104*$H$13*$I$13,2)</f>
        <v>49673.86</v>
      </c>
      <c r="K104" s="96">
        <f>ROUND(G104*J104,2)</f>
        <v>149021.57999999999</v>
      </c>
      <c r="L104" s="89"/>
      <c r="M104" s="235"/>
      <c r="N104" s="253">
        <f>ROUND(I104*H$13*I$13,2)</f>
        <v>149028.98000000001</v>
      </c>
      <c r="O104" s="254">
        <f t="shared" si="4"/>
        <v>7.4</v>
      </c>
    </row>
    <row r="105" spans="1:15" s="28" customFormat="1" ht="22.5" outlineLevel="1" x14ac:dyDescent="0.25">
      <c r="A105" s="90" t="s">
        <v>432</v>
      </c>
      <c r="B105" s="91" t="s">
        <v>284</v>
      </c>
      <c r="C105" s="91" t="s">
        <v>433</v>
      </c>
      <c r="D105" s="91" t="s">
        <v>434</v>
      </c>
      <c r="E105" s="92" t="s">
        <v>435</v>
      </c>
      <c r="F105" s="93" t="s">
        <v>363</v>
      </c>
      <c r="G105" s="94">
        <v>9.7545500000000001</v>
      </c>
      <c r="H105" s="95">
        <f>ROUND(I105/G105,2)</f>
        <v>324147.18</v>
      </c>
      <c r="I105" s="96">
        <v>3161909.87</v>
      </c>
      <c r="J105" s="95">
        <f>ROUND(H105*$H$13*$I$13,2)</f>
        <v>360802.13</v>
      </c>
      <c r="K105" s="96">
        <f>ROUND(G105*J105,2)</f>
        <v>3519462.42</v>
      </c>
      <c r="L105" s="89"/>
      <c r="M105" s="235"/>
      <c r="N105" s="253">
        <f>ROUND(I105*H$13*I$13,2)</f>
        <v>3519462.43</v>
      </c>
      <c r="O105" s="254">
        <f t="shared" si="4"/>
        <v>0.01</v>
      </c>
    </row>
    <row r="106" spans="1:15" s="28" customFormat="1" ht="22.5" outlineLevel="1" x14ac:dyDescent="0.25">
      <c r="A106" s="90" t="s">
        <v>436</v>
      </c>
      <c r="B106" s="91" t="s">
        <v>284</v>
      </c>
      <c r="C106" s="91" t="s">
        <v>437</v>
      </c>
      <c r="D106" s="91" t="s">
        <v>438</v>
      </c>
      <c r="E106" s="92" t="s">
        <v>439</v>
      </c>
      <c r="F106" s="93" t="s">
        <v>363</v>
      </c>
      <c r="G106" s="94">
        <v>0.49725000000000003</v>
      </c>
      <c r="H106" s="95">
        <f>ROUND(I106/G106,2)</f>
        <v>198831.35</v>
      </c>
      <c r="I106" s="96">
        <v>98868.89</v>
      </c>
      <c r="J106" s="95">
        <f>ROUND(H106*$H$13*$I$13,2)</f>
        <v>221315.44</v>
      </c>
      <c r="K106" s="96">
        <f>ROUND(G106*J106,2)</f>
        <v>110049.1</v>
      </c>
      <c r="L106" s="89"/>
      <c r="M106" s="235"/>
      <c r="N106" s="253">
        <f>ROUND(I106*H$13*I$13,2)</f>
        <v>110049.1</v>
      </c>
      <c r="O106" s="254">
        <f t="shared" si="4"/>
        <v>0</v>
      </c>
    </row>
    <row r="107" spans="1:15" s="28" customFormat="1" ht="22.5" outlineLevel="1" x14ac:dyDescent="0.25">
      <c r="A107" s="90" t="s">
        <v>440</v>
      </c>
      <c r="B107" s="91" t="s">
        <v>284</v>
      </c>
      <c r="C107" s="91" t="s">
        <v>441</v>
      </c>
      <c r="D107" s="91" t="s">
        <v>442</v>
      </c>
      <c r="E107" s="92" t="s">
        <v>443</v>
      </c>
      <c r="F107" s="93" t="s">
        <v>371</v>
      </c>
      <c r="G107" s="100">
        <v>985.13</v>
      </c>
      <c r="H107" s="95">
        <f>ROUND(I107/G107,2)</f>
        <v>13969.26</v>
      </c>
      <c r="I107" s="96">
        <v>13761540.1</v>
      </c>
      <c r="J107" s="95">
        <f>ROUND(H107*$H$13*$I$13,2)</f>
        <v>15548.92</v>
      </c>
      <c r="K107" s="96">
        <f>ROUND(G107*J107,2)</f>
        <v>15317707.560000001</v>
      </c>
      <c r="L107" s="89"/>
      <c r="M107" s="235"/>
      <c r="N107" s="253">
        <f>ROUND(I107*H$13*I$13,2)</f>
        <v>15317711.57</v>
      </c>
      <c r="O107" s="254">
        <f t="shared" si="4"/>
        <v>4.01</v>
      </c>
    </row>
    <row r="108" spans="1:15" s="28" customFormat="1" ht="22.5" outlineLevel="1" x14ac:dyDescent="0.25">
      <c r="A108" s="90" t="s">
        <v>444</v>
      </c>
      <c r="B108" s="91" t="s">
        <v>284</v>
      </c>
      <c r="C108" s="91" t="s">
        <v>445</v>
      </c>
      <c r="D108" s="91" t="s">
        <v>446</v>
      </c>
      <c r="E108" s="92" t="s">
        <v>447</v>
      </c>
      <c r="F108" s="93" t="s">
        <v>371</v>
      </c>
      <c r="G108" s="100">
        <v>40.049999999999997</v>
      </c>
      <c r="H108" s="95">
        <f>ROUND(I108/G108,2)</f>
        <v>14323.2</v>
      </c>
      <c r="I108" s="96">
        <v>573644.24</v>
      </c>
      <c r="J108" s="95">
        <f>ROUND(H108*$H$13*$I$13,2)</f>
        <v>15942.88</v>
      </c>
      <c r="K108" s="96">
        <f>ROUND(G108*J108,2)</f>
        <v>638512.34</v>
      </c>
      <c r="L108" s="89"/>
      <c r="M108" s="235"/>
      <c r="N108" s="253">
        <f>ROUND(I108*H$13*I$13,2)</f>
        <v>638512.62</v>
      </c>
      <c r="O108" s="254">
        <f t="shared" si="4"/>
        <v>0.28000000000000003</v>
      </c>
    </row>
    <row r="109" spans="1:15" s="28" customFormat="1" ht="15" outlineLevel="1" x14ac:dyDescent="0.25">
      <c r="A109" s="90" t="s">
        <v>448</v>
      </c>
      <c r="B109" s="91" t="s">
        <v>284</v>
      </c>
      <c r="C109" s="91" t="s">
        <v>449</v>
      </c>
      <c r="D109" s="91" t="s">
        <v>450</v>
      </c>
      <c r="E109" s="92" t="s">
        <v>451</v>
      </c>
      <c r="F109" s="93" t="s">
        <v>371</v>
      </c>
      <c r="G109" s="101">
        <v>63.268000000000001</v>
      </c>
      <c r="H109" s="95">
        <f>ROUND(I109/G109,2)</f>
        <v>3632.44</v>
      </c>
      <c r="I109" s="96">
        <v>229817.27</v>
      </c>
      <c r="J109" s="95">
        <f>ROUND(H109*$H$13*$I$13,2)</f>
        <v>4043.2</v>
      </c>
      <c r="K109" s="96">
        <f>ROUND(G109*J109,2)</f>
        <v>255805.18</v>
      </c>
      <c r="L109" s="89"/>
      <c r="M109" s="235"/>
      <c r="N109" s="253">
        <f>ROUND(I109*H$13*I$13,2)</f>
        <v>255805.28</v>
      </c>
      <c r="O109" s="254">
        <f t="shared" si="4"/>
        <v>0.1</v>
      </c>
    </row>
    <row r="110" spans="1:15" s="28" customFormat="1" ht="22.5" outlineLevel="1" x14ac:dyDescent="0.25">
      <c r="A110" s="90" t="s">
        <v>452</v>
      </c>
      <c r="B110" s="91" t="s">
        <v>284</v>
      </c>
      <c r="C110" s="91" t="s">
        <v>453</v>
      </c>
      <c r="D110" s="91" t="s">
        <v>454</v>
      </c>
      <c r="E110" s="92" t="s">
        <v>455</v>
      </c>
      <c r="F110" s="93" t="s">
        <v>371</v>
      </c>
      <c r="G110" s="101">
        <v>33.567999999999998</v>
      </c>
      <c r="H110" s="164">
        <f>ROUND(I110/G110,2)</f>
        <v>17745.23</v>
      </c>
      <c r="I110" s="96">
        <v>595671.93000000005</v>
      </c>
      <c r="J110" s="95">
        <f>ROUND(H110*$H$13*$I$13,2)</f>
        <v>19751.88</v>
      </c>
      <c r="K110" s="96">
        <f>ROUND(G110*J110,2)</f>
        <v>663031.11</v>
      </c>
      <c r="L110" s="89"/>
      <c r="M110" s="235"/>
      <c r="N110" s="253">
        <f>ROUND(I110*H$13*I$13,2)</f>
        <v>663031.23</v>
      </c>
      <c r="O110" s="254">
        <f t="shared" si="4"/>
        <v>0.12</v>
      </c>
    </row>
    <row r="111" spans="1:15" s="28" customFormat="1" ht="22.5" outlineLevel="1" x14ac:dyDescent="0.25">
      <c r="A111" s="90" t="s">
        <v>456</v>
      </c>
      <c r="B111" s="91" t="s">
        <v>284</v>
      </c>
      <c r="C111" s="91" t="s">
        <v>457</v>
      </c>
      <c r="D111" s="91" t="s">
        <v>454</v>
      </c>
      <c r="E111" s="92" t="s">
        <v>458</v>
      </c>
      <c r="F111" s="93" t="s">
        <v>371</v>
      </c>
      <c r="G111" s="98">
        <v>29.7</v>
      </c>
      <c r="H111" s="124">
        <f>ROUND(I111/G111,2)-0.05</f>
        <v>28658.99</v>
      </c>
      <c r="I111" s="96">
        <v>851173.45</v>
      </c>
      <c r="J111" s="95">
        <f>ROUND(H111*$H$13*$I$13,2)</f>
        <v>31899.78</v>
      </c>
      <c r="K111" s="96">
        <f>ROUND(G111*J111,2)</f>
        <v>947423.47</v>
      </c>
      <c r="L111" s="89"/>
      <c r="M111" s="235"/>
      <c r="N111" s="253">
        <f>ROUND(I111*H$13*I$13,2)</f>
        <v>947425.17</v>
      </c>
      <c r="O111" s="254">
        <f t="shared" si="4"/>
        <v>1.7</v>
      </c>
    </row>
    <row r="112" spans="1:15" s="28" customFormat="1" ht="15" outlineLevel="1" x14ac:dyDescent="0.25">
      <c r="A112" s="90" t="s">
        <v>459</v>
      </c>
      <c r="B112" s="91" t="s">
        <v>284</v>
      </c>
      <c r="C112" s="91" t="s">
        <v>460</v>
      </c>
      <c r="D112" s="91" t="s">
        <v>461</v>
      </c>
      <c r="E112" s="92" t="s">
        <v>462</v>
      </c>
      <c r="F112" s="93" t="s">
        <v>363</v>
      </c>
      <c r="G112" s="100">
        <v>0.02</v>
      </c>
      <c r="H112" s="95">
        <f>ROUND(I112/G112,2)</f>
        <v>175833.5</v>
      </c>
      <c r="I112" s="96">
        <v>3516.67</v>
      </c>
      <c r="J112" s="95">
        <f>ROUND(H112*$H$13*$I$13,2)</f>
        <v>195716.96</v>
      </c>
      <c r="K112" s="96">
        <f>ROUND(G112*J112,2)</f>
        <v>3914.34</v>
      </c>
      <c r="L112" s="89"/>
      <c r="M112" s="235"/>
      <c r="N112" s="253">
        <f>ROUND(I112*H$13*I$13,2)</f>
        <v>3914.34</v>
      </c>
      <c r="O112" s="254">
        <f t="shared" si="4"/>
        <v>0</v>
      </c>
    </row>
    <row r="113" spans="1:15" s="28" customFormat="1" ht="15" outlineLevel="1" x14ac:dyDescent="0.25">
      <c r="A113" s="90" t="s">
        <v>463</v>
      </c>
      <c r="B113" s="91" t="s">
        <v>284</v>
      </c>
      <c r="C113" s="91" t="s">
        <v>464</v>
      </c>
      <c r="D113" s="91" t="s">
        <v>465</v>
      </c>
      <c r="E113" s="92" t="s">
        <v>466</v>
      </c>
      <c r="F113" s="93" t="s">
        <v>371</v>
      </c>
      <c r="G113" s="99">
        <v>2</v>
      </c>
      <c r="H113" s="95">
        <f>ROUND(I113/G113,2)</f>
        <v>21198.54</v>
      </c>
      <c r="I113" s="96">
        <v>42397.08</v>
      </c>
      <c r="J113" s="95">
        <f>ROUND(H113*$H$13*$I$13,2)</f>
        <v>23595.7</v>
      </c>
      <c r="K113" s="96">
        <f>ROUND(G113*J113,2)</f>
        <v>47191.4</v>
      </c>
      <c r="L113" s="89"/>
      <c r="M113" s="235"/>
      <c r="N113" s="253">
        <f>ROUND(I113*H$13*I$13,2)</f>
        <v>47191.39</v>
      </c>
      <c r="O113" s="254">
        <f t="shared" si="4"/>
        <v>-0.01</v>
      </c>
    </row>
    <row r="114" spans="1:15" s="28" customFormat="1" ht="15" outlineLevel="1" x14ac:dyDescent="0.25">
      <c r="A114" s="90" t="s">
        <v>467</v>
      </c>
      <c r="B114" s="91" t="s">
        <v>284</v>
      </c>
      <c r="C114" s="91" t="s">
        <v>468</v>
      </c>
      <c r="D114" s="91" t="s">
        <v>469</v>
      </c>
      <c r="E114" s="92" t="s">
        <v>470</v>
      </c>
      <c r="F114" s="93" t="s">
        <v>238</v>
      </c>
      <c r="G114" s="99">
        <v>32</v>
      </c>
      <c r="H114" s="95">
        <f>ROUND(I114/G114,2)</f>
        <v>1405.36</v>
      </c>
      <c r="I114" s="96">
        <v>44971.47</v>
      </c>
      <c r="J114" s="95">
        <f>ROUND(H114*$H$13*$I$13,2)</f>
        <v>1564.28</v>
      </c>
      <c r="K114" s="96">
        <f>ROUND(G114*J114,2)</f>
        <v>50056.959999999999</v>
      </c>
      <c r="L114" s="89"/>
      <c r="M114" s="235"/>
      <c r="N114" s="253">
        <f>ROUND(I114*H$13*I$13,2)</f>
        <v>50056.9</v>
      </c>
      <c r="O114" s="254">
        <f t="shared" si="4"/>
        <v>-0.06</v>
      </c>
    </row>
    <row r="115" spans="1:15" s="28" customFormat="1" ht="15" outlineLevel="1" x14ac:dyDescent="0.25">
      <c r="A115" s="90" t="s">
        <v>471</v>
      </c>
      <c r="B115" s="91" t="s">
        <v>284</v>
      </c>
      <c r="C115" s="91" t="s">
        <v>472</v>
      </c>
      <c r="D115" s="91" t="s">
        <v>473</v>
      </c>
      <c r="E115" s="92" t="s">
        <v>474</v>
      </c>
      <c r="F115" s="93" t="s">
        <v>238</v>
      </c>
      <c r="G115" s="99">
        <v>32</v>
      </c>
      <c r="H115" s="95">
        <f>ROUND(I115/G115,2)</f>
        <v>3630.34</v>
      </c>
      <c r="I115" s="96">
        <v>116170.75</v>
      </c>
      <c r="J115" s="95">
        <f>ROUND(H115*$H$13*$I$13,2)</f>
        <v>4040.86</v>
      </c>
      <c r="K115" s="96">
        <f>ROUND(G115*J115,2)</f>
        <v>129307.52</v>
      </c>
      <c r="L115" s="89"/>
      <c r="M115" s="235"/>
      <c r="N115" s="253">
        <f>ROUND(I115*H$13*I$13,2)</f>
        <v>129307.48</v>
      </c>
      <c r="O115" s="254">
        <f t="shared" si="4"/>
        <v>-0.04</v>
      </c>
    </row>
    <row r="116" spans="1:15" s="28" customFormat="1" ht="22.5" outlineLevel="1" x14ac:dyDescent="0.25">
      <c r="A116" s="90" t="s">
        <v>475</v>
      </c>
      <c r="B116" s="91" t="s">
        <v>284</v>
      </c>
      <c r="C116" s="91" t="s">
        <v>476</v>
      </c>
      <c r="D116" s="91" t="s">
        <v>469</v>
      </c>
      <c r="E116" s="92" t="s">
        <v>477</v>
      </c>
      <c r="F116" s="93" t="s">
        <v>238</v>
      </c>
      <c r="G116" s="99">
        <v>16</v>
      </c>
      <c r="H116" s="95">
        <f>ROUND(I116/G116,2)</f>
        <v>1405.36</v>
      </c>
      <c r="I116" s="96">
        <v>22485.74</v>
      </c>
      <c r="J116" s="95">
        <f>ROUND(H116*$H$13*$I$13,2)</f>
        <v>1564.28</v>
      </c>
      <c r="K116" s="96">
        <f>ROUND(G116*J116,2)</f>
        <v>25028.48</v>
      </c>
      <c r="L116" s="89"/>
      <c r="M116" s="235"/>
      <c r="N116" s="253">
        <f>ROUND(I116*H$13*I$13,2)</f>
        <v>25028.45</v>
      </c>
      <c r="O116" s="254">
        <f t="shared" si="4"/>
        <v>-0.03</v>
      </c>
    </row>
    <row r="117" spans="1:15" s="28" customFormat="1" ht="15" outlineLevel="1" x14ac:dyDescent="0.25">
      <c r="A117" s="90" t="s">
        <v>478</v>
      </c>
      <c r="B117" s="91" t="s">
        <v>284</v>
      </c>
      <c r="C117" s="91" t="s">
        <v>479</v>
      </c>
      <c r="D117" s="91" t="s">
        <v>480</v>
      </c>
      <c r="E117" s="92" t="s">
        <v>481</v>
      </c>
      <c r="F117" s="93" t="s">
        <v>238</v>
      </c>
      <c r="G117" s="99">
        <v>16</v>
      </c>
      <c r="H117" s="124">
        <f>ROUND(I117/G117,2)-0.5</f>
        <v>11925.13</v>
      </c>
      <c r="I117" s="96">
        <v>190810.05</v>
      </c>
      <c r="J117" s="95">
        <f>ROUND(H117*$H$13*$I$13,2)</f>
        <v>13273.64</v>
      </c>
      <c r="K117" s="96">
        <f>ROUND(G117*J117,2)</f>
        <v>212378.23999999999</v>
      </c>
      <c r="L117" s="89"/>
      <c r="M117" s="235"/>
      <c r="N117" s="253">
        <f>ROUND(I117*H$13*I$13,2)</f>
        <v>212387.08</v>
      </c>
      <c r="O117" s="254">
        <f t="shared" si="4"/>
        <v>8.84</v>
      </c>
    </row>
    <row r="118" spans="1:15" s="28" customFormat="1" ht="15" outlineLevel="1" x14ac:dyDescent="0.25">
      <c r="A118" s="90" t="s">
        <v>482</v>
      </c>
      <c r="B118" s="91" t="s">
        <v>284</v>
      </c>
      <c r="C118" s="91" t="s">
        <v>483</v>
      </c>
      <c r="D118" s="91" t="s">
        <v>484</v>
      </c>
      <c r="E118" s="92" t="s">
        <v>485</v>
      </c>
      <c r="F118" s="93" t="s">
        <v>297</v>
      </c>
      <c r="G118" s="101">
        <v>0.21199999999999999</v>
      </c>
      <c r="H118" s="95">
        <f>ROUND(I118/G118,2)</f>
        <v>57112.92</v>
      </c>
      <c r="I118" s="96">
        <v>12107.94</v>
      </c>
      <c r="J118" s="95">
        <f>ROUND(H118*$H$13*$I$13,2)</f>
        <v>63571.32</v>
      </c>
      <c r="K118" s="96">
        <f>ROUND(G118*J118,2)</f>
        <v>13477.12</v>
      </c>
      <c r="L118" s="89"/>
      <c r="M118" s="235"/>
      <c r="N118" s="253">
        <f>ROUND(I118*H$13*I$13,2)</f>
        <v>13477.12</v>
      </c>
      <c r="O118" s="254">
        <f t="shared" si="4"/>
        <v>0</v>
      </c>
    </row>
    <row r="119" spans="1:15" s="28" customFormat="1" ht="15" outlineLevel="1" x14ac:dyDescent="0.25">
      <c r="A119" s="90" t="s">
        <v>486</v>
      </c>
      <c r="B119" s="91" t="s">
        <v>284</v>
      </c>
      <c r="C119" s="91" t="s">
        <v>487</v>
      </c>
      <c r="D119" s="91" t="s">
        <v>480</v>
      </c>
      <c r="E119" s="92" t="s">
        <v>488</v>
      </c>
      <c r="F119" s="93" t="s">
        <v>489</v>
      </c>
      <c r="G119" s="98">
        <v>42.4</v>
      </c>
      <c r="H119" s="124">
        <f>ROUND(I119/G119,2)-0.3</f>
        <v>12949.22</v>
      </c>
      <c r="I119" s="96">
        <v>549059.66</v>
      </c>
      <c r="J119" s="95">
        <f>ROUND(H119*$H$13*$I$13,2)</f>
        <v>14413.53</v>
      </c>
      <c r="K119" s="96">
        <f>ROUND(G119*J119,2)</f>
        <v>611133.67000000004</v>
      </c>
      <c r="L119" s="89"/>
      <c r="M119" s="235"/>
      <c r="N119" s="253">
        <f>ROUND(I119*H$13*I$13,2)</f>
        <v>611147.99</v>
      </c>
      <c r="O119" s="254">
        <f t="shared" si="4"/>
        <v>14.32</v>
      </c>
    </row>
    <row r="120" spans="1:15" s="28" customFormat="1" ht="15" outlineLevel="1" x14ac:dyDescent="0.25">
      <c r="A120" s="90"/>
      <c r="B120" s="310" t="s">
        <v>490</v>
      </c>
      <c r="C120" s="311"/>
      <c r="D120" s="311"/>
      <c r="E120" s="312"/>
      <c r="F120" s="93"/>
      <c r="G120" s="98"/>
      <c r="H120" s="95"/>
      <c r="I120" s="96"/>
      <c r="J120" s="95"/>
      <c r="K120" s="96"/>
      <c r="L120" s="89"/>
      <c r="M120" s="235"/>
      <c r="N120" s="253">
        <f>ROUND(I120*H$13*I$13,2)</f>
        <v>0</v>
      </c>
      <c r="O120" s="254">
        <f t="shared" si="4"/>
        <v>0</v>
      </c>
    </row>
    <row r="121" spans="1:15" s="28" customFormat="1" ht="22.5" outlineLevel="1" x14ac:dyDescent="0.25">
      <c r="A121" s="90" t="s">
        <v>491</v>
      </c>
      <c r="B121" s="91" t="s">
        <v>284</v>
      </c>
      <c r="C121" s="91" t="s">
        <v>492</v>
      </c>
      <c r="D121" s="91" t="s">
        <v>493</v>
      </c>
      <c r="E121" s="92" t="s">
        <v>494</v>
      </c>
      <c r="F121" s="93" t="s">
        <v>363</v>
      </c>
      <c r="G121" s="97">
        <v>0.13650000000000001</v>
      </c>
      <c r="H121" s="95">
        <f>ROUND(I121/G121,2)</f>
        <v>735708.06</v>
      </c>
      <c r="I121" s="96">
        <v>100424.15</v>
      </c>
      <c r="J121" s="95">
        <f>ROUND(H121*$H$13*$I$13,2)</f>
        <v>818902.81</v>
      </c>
      <c r="K121" s="96">
        <f>ROUND(G121*J121,2)</f>
        <v>111780.23</v>
      </c>
      <c r="L121" s="89"/>
      <c r="M121" s="235"/>
      <c r="N121" s="253">
        <f>ROUND(I121*H$13*I$13,2)</f>
        <v>111780.23</v>
      </c>
      <c r="O121" s="254">
        <f t="shared" si="4"/>
        <v>0</v>
      </c>
    </row>
    <row r="122" spans="1:15" s="28" customFormat="1" ht="22.5" outlineLevel="1" x14ac:dyDescent="0.25">
      <c r="A122" s="90" t="s">
        <v>495</v>
      </c>
      <c r="B122" s="91" t="s">
        <v>284</v>
      </c>
      <c r="C122" s="91" t="s">
        <v>496</v>
      </c>
      <c r="D122" s="91" t="s">
        <v>454</v>
      </c>
      <c r="E122" s="92" t="s">
        <v>497</v>
      </c>
      <c r="F122" s="93" t="s">
        <v>371</v>
      </c>
      <c r="G122" s="98">
        <v>12.4</v>
      </c>
      <c r="H122" s="164">
        <f>ROUND(I122/G122,2)</f>
        <v>30552.080000000002</v>
      </c>
      <c r="I122" s="96">
        <v>378845.81</v>
      </c>
      <c r="J122" s="95">
        <f>ROUND(H122*$H$13*$I$13,2)</f>
        <v>34006.949999999997</v>
      </c>
      <c r="K122" s="96">
        <f>ROUND(G122*J122,2)</f>
        <v>421686.18</v>
      </c>
      <c r="L122" s="89"/>
      <c r="M122" s="235"/>
      <c r="N122" s="253">
        <f>ROUND(I122*H$13*I$13,2)</f>
        <v>421686.15</v>
      </c>
      <c r="O122" s="254">
        <f t="shared" si="4"/>
        <v>-0.03</v>
      </c>
    </row>
    <row r="123" spans="1:15" s="28" customFormat="1" ht="15" outlineLevel="1" x14ac:dyDescent="0.25">
      <c r="A123" s="90" t="s">
        <v>498</v>
      </c>
      <c r="B123" s="91" t="s">
        <v>284</v>
      </c>
      <c r="C123" s="91" t="s">
        <v>499</v>
      </c>
      <c r="D123" s="91" t="s">
        <v>454</v>
      </c>
      <c r="E123" s="92" t="s">
        <v>500</v>
      </c>
      <c r="F123" s="93" t="s">
        <v>371</v>
      </c>
      <c r="G123" s="100">
        <v>1.25</v>
      </c>
      <c r="H123" s="124">
        <f>ROUND(I123/G123,2)+0.16</f>
        <v>43589.54</v>
      </c>
      <c r="I123" s="96">
        <v>54486.73</v>
      </c>
      <c r="J123" s="95">
        <f>ROUND(H123*$H$13*$I$13,2)</f>
        <v>48518.7</v>
      </c>
      <c r="K123" s="96">
        <f>ROUND(G123*J123,2)</f>
        <v>60648.38</v>
      </c>
      <c r="L123" s="89"/>
      <c r="M123" s="235"/>
      <c r="N123" s="253">
        <f>ROUND(I123*H$13*I$13,2)</f>
        <v>60648.15</v>
      </c>
      <c r="O123" s="254">
        <f t="shared" si="4"/>
        <v>-0.23</v>
      </c>
    </row>
    <row r="124" spans="1:15" s="28" customFormat="1" ht="15" outlineLevel="1" x14ac:dyDescent="0.25">
      <c r="A124" s="90"/>
      <c r="B124" s="310" t="s">
        <v>501</v>
      </c>
      <c r="C124" s="311"/>
      <c r="D124" s="311"/>
      <c r="E124" s="312"/>
      <c r="F124" s="93"/>
      <c r="G124" s="100"/>
      <c r="H124" s="95"/>
      <c r="I124" s="96"/>
      <c r="J124" s="95"/>
      <c r="K124" s="96"/>
      <c r="L124" s="89"/>
      <c r="M124" s="235"/>
      <c r="N124" s="253">
        <f>ROUND(I124*H$13*I$13,2)</f>
        <v>0</v>
      </c>
      <c r="O124" s="254">
        <f t="shared" si="4"/>
        <v>0</v>
      </c>
    </row>
    <row r="125" spans="1:15" s="28" customFormat="1" ht="22.5" outlineLevel="1" x14ac:dyDescent="0.25">
      <c r="A125" s="90" t="s">
        <v>502</v>
      </c>
      <c r="B125" s="91" t="s">
        <v>284</v>
      </c>
      <c r="C125" s="91" t="s">
        <v>503</v>
      </c>
      <c r="D125" s="91" t="s">
        <v>504</v>
      </c>
      <c r="E125" s="92" t="s">
        <v>505</v>
      </c>
      <c r="F125" s="93" t="s">
        <v>363</v>
      </c>
      <c r="G125" s="97">
        <v>0.19320000000000001</v>
      </c>
      <c r="H125" s="95">
        <f>ROUND(I125/G125,2)</f>
        <v>269038.92</v>
      </c>
      <c r="I125" s="96">
        <v>51978.32</v>
      </c>
      <c r="J125" s="95">
        <f>ROUND(H125*$H$13*$I$13,2)</f>
        <v>299462.15999999997</v>
      </c>
      <c r="K125" s="96">
        <f>ROUND(G125*J125,2)</f>
        <v>57856.09</v>
      </c>
      <c r="L125" s="89"/>
      <c r="M125" s="235"/>
      <c r="N125" s="253">
        <f>ROUND(I125*H$13*I$13,2)</f>
        <v>57856.09</v>
      </c>
      <c r="O125" s="254">
        <f t="shared" si="4"/>
        <v>0</v>
      </c>
    </row>
    <row r="126" spans="1:15" s="28" customFormat="1" ht="22.5" outlineLevel="1" x14ac:dyDescent="0.25">
      <c r="A126" s="90" t="s">
        <v>506</v>
      </c>
      <c r="B126" s="91" t="s">
        <v>284</v>
      </c>
      <c r="C126" s="91" t="s">
        <v>507</v>
      </c>
      <c r="D126" s="91" t="s">
        <v>508</v>
      </c>
      <c r="E126" s="92" t="s">
        <v>509</v>
      </c>
      <c r="F126" s="93" t="s">
        <v>371</v>
      </c>
      <c r="G126" s="98">
        <v>4.2</v>
      </c>
      <c r="H126" s="95">
        <f>ROUND(I126/G126,2)</f>
        <v>20025.919999999998</v>
      </c>
      <c r="I126" s="96">
        <v>84108.88</v>
      </c>
      <c r="J126" s="95">
        <f>ROUND(H126*$H$13*$I$13,2)</f>
        <v>22290.48</v>
      </c>
      <c r="K126" s="96">
        <f>ROUND(G126*J126,2)</f>
        <v>93620.02</v>
      </c>
      <c r="L126" s="89"/>
      <c r="M126" s="235"/>
      <c r="N126" s="253">
        <f>ROUND(I126*H$13*I$13,2)</f>
        <v>93620.01</v>
      </c>
      <c r="O126" s="254">
        <f t="shared" si="4"/>
        <v>-0.01</v>
      </c>
    </row>
    <row r="127" spans="1:15" s="28" customFormat="1" ht="22.5" outlineLevel="1" x14ac:dyDescent="0.25">
      <c r="A127" s="90" t="s">
        <v>510</v>
      </c>
      <c r="B127" s="91" t="s">
        <v>284</v>
      </c>
      <c r="C127" s="91" t="s">
        <v>511</v>
      </c>
      <c r="D127" s="91" t="s">
        <v>512</v>
      </c>
      <c r="E127" s="92" t="s">
        <v>513</v>
      </c>
      <c r="F127" s="93" t="s">
        <v>371</v>
      </c>
      <c r="G127" s="100">
        <v>15.12</v>
      </c>
      <c r="H127" s="95">
        <f>ROUND(I127/G127,2)</f>
        <v>18023.169999999998</v>
      </c>
      <c r="I127" s="96">
        <v>272510.31</v>
      </c>
      <c r="J127" s="95">
        <f>ROUND(H127*$H$13*$I$13,2)</f>
        <v>20061.25</v>
      </c>
      <c r="K127" s="96">
        <f>ROUND(G127*J127,2)</f>
        <v>303326.09999999998</v>
      </c>
      <c r="L127" s="89"/>
      <c r="M127" s="235"/>
      <c r="N127" s="253">
        <f>ROUND(I127*H$13*I$13,2)</f>
        <v>303326.09999999998</v>
      </c>
      <c r="O127" s="254">
        <f t="shared" si="4"/>
        <v>0</v>
      </c>
    </row>
    <row r="128" spans="1:15" s="28" customFormat="1" ht="33.75" outlineLevel="1" x14ac:dyDescent="0.25">
      <c r="A128" s="90" t="s">
        <v>514</v>
      </c>
      <c r="B128" s="91" t="s">
        <v>284</v>
      </c>
      <c r="C128" s="91" t="s">
        <v>515</v>
      </c>
      <c r="D128" s="91" t="s">
        <v>516</v>
      </c>
      <c r="E128" s="92" t="s">
        <v>517</v>
      </c>
      <c r="F128" s="93" t="s">
        <v>363</v>
      </c>
      <c r="G128" s="97">
        <v>0.43659999999999999</v>
      </c>
      <c r="H128" s="95">
        <f>ROUND(I128/G128,2)</f>
        <v>336233.21</v>
      </c>
      <c r="I128" s="96">
        <v>146799.42000000001</v>
      </c>
      <c r="J128" s="95">
        <f>ROUND(H128*$H$13*$I$13,2)</f>
        <v>374254.86</v>
      </c>
      <c r="K128" s="96">
        <f>ROUND(G128*J128,2)</f>
        <v>163399.67000000001</v>
      </c>
      <c r="L128" s="89"/>
      <c r="M128" s="235"/>
      <c r="N128" s="253">
        <f>ROUND(I128*H$13*I$13,2)</f>
        <v>163399.67000000001</v>
      </c>
      <c r="O128" s="254">
        <f t="shared" si="4"/>
        <v>0</v>
      </c>
    </row>
    <row r="129" spans="1:15" s="28" customFormat="1" ht="22.5" outlineLevel="1" x14ac:dyDescent="0.25">
      <c r="A129" s="90" t="s">
        <v>518</v>
      </c>
      <c r="B129" s="91" t="s">
        <v>284</v>
      </c>
      <c r="C129" s="91" t="s">
        <v>519</v>
      </c>
      <c r="D129" s="91" t="s">
        <v>520</v>
      </c>
      <c r="E129" s="92" t="s">
        <v>521</v>
      </c>
      <c r="F129" s="93" t="s">
        <v>371</v>
      </c>
      <c r="G129" s="99">
        <v>4</v>
      </c>
      <c r="H129" s="95">
        <f>ROUND(I129/G129,2)</f>
        <v>44893.33</v>
      </c>
      <c r="I129" s="96">
        <v>179573.32</v>
      </c>
      <c r="J129" s="95">
        <f>ROUND(H129*$H$13*$I$13,2)</f>
        <v>49969.919999999998</v>
      </c>
      <c r="K129" s="96">
        <f>ROUND(G129*J129,2)</f>
        <v>199879.67999999999</v>
      </c>
      <c r="L129" s="89"/>
      <c r="M129" s="235"/>
      <c r="N129" s="253">
        <f>ROUND(I129*H$13*I$13,2)</f>
        <v>199879.69</v>
      </c>
      <c r="O129" s="254">
        <f t="shared" si="4"/>
        <v>0.01</v>
      </c>
    </row>
    <row r="130" spans="1:15" s="28" customFormat="1" ht="22.5" outlineLevel="1" x14ac:dyDescent="0.25">
      <c r="A130" s="90" t="s">
        <v>522</v>
      </c>
      <c r="B130" s="91" t="s">
        <v>284</v>
      </c>
      <c r="C130" s="91" t="s">
        <v>523</v>
      </c>
      <c r="D130" s="91" t="s">
        <v>524</v>
      </c>
      <c r="E130" s="92" t="s">
        <v>525</v>
      </c>
      <c r="F130" s="93" t="s">
        <v>371</v>
      </c>
      <c r="G130" s="100">
        <v>5.88</v>
      </c>
      <c r="H130" s="95">
        <f>ROUND(I130/G130,2)</f>
        <v>44810.6</v>
      </c>
      <c r="I130" s="96">
        <v>263486.31</v>
      </c>
      <c r="J130" s="95">
        <f>ROUND(H130*$H$13*$I$13,2)</f>
        <v>49877.84</v>
      </c>
      <c r="K130" s="96">
        <f>ROUND(G130*J130,2)</f>
        <v>293281.7</v>
      </c>
      <c r="L130" s="89"/>
      <c r="M130" s="235"/>
      <c r="N130" s="253">
        <f>ROUND(I130*H$13*I$13,2)</f>
        <v>293281.65999999997</v>
      </c>
      <c r="O130" s="254">
        <f t="shared" si="4"/>
        <v>-0.04</v>
      </c>
    </row>
    <row r="131" spans="1:15" s="28" customFormat="1" ht="22.5" outlineLevel="1" x14ac:dyDescent="0.25">
      <c r="A131" s="90" t="s">
        <v>526</v>
      </c>
      <c r="B131" s="91" t="s">
        <v>284</v>
      </c>
      <c r="C131" s="91" t="s">
        <v>527</v>
      </c>
      <c r="D131" s="91" t="s">
        <v>528</v>
      </c>
      <c r="E131" s="92" t="s">
        <v>529</v>
      </c>
      <c r="F131" s="93" t="s">
        <v>371</v>
      </c>
      <c r="G131" s="100">
        <v>6.86</v>
      </c>
      <c r="H131" s="95">
        <f>ROUND(I131/G131,2)</f>
        <v>34856.5</v>
      </c>
      <c r="I131" s="96">
        <v>239115.62</v>
      </c>
      <c r="J131" s="95">
        <f>ROUND(H131*$H$13*$I$13,2)</f>
        <v>38798.11</v>
      </c>
      <c r="K131" s="96">
        <f>ROUND(G131*J131,2)</f>
        <v>266155.03000000003</v>
      </c>
      <c r="L131" s="89"/>
      <c r="M131" s="235"/>
      <c r="N131" s="253">
        <f>ROUND(I131*H$13*I$13,2)</f>
        <v>266155.09999999998</v>
      </c>
      <c r="O131" s="254">
        <f t="shared" si="4"/>
        <v>7.0000000000000007E-2</v>
      </c>
    </row>
    <row r="132" spans="1:15" s="28" customFormat="1" ht="22.5" outlineLevel="1" x14ac:dyDescent="0.25">
      <c r="A132" s="90" t="s">
        <v>530</v>
      </c>
      <c r="B132" s="91" t="s">
        <v>284</v>
      </c>
      <c r="C132" s="91" t="s">
        <v>531</v>
      </c>
      <c r="D132" s="91" t="s">
        <v>532</v>
      </c>
      <c r="E132" s="92" t="s">
        <v>533</v>
      </c>
      <c r="F132" s="93" t="s">
        <v>371</v>
      </c>
      <c r="G132" s="98">
        <v>4.2</v>
      </c>
      <c r="H132" s="95">
        <f>ROUND(I132/G132,2)</f>
        <v>34928.78</v>
      </c>
      <c r="I132" s="96">
        <v>146700.88</v>
      </c>
      <c r="J132" s="95">
        <f>ROUND(H132*$H$13*$I$13,2)</f>
        <v>38878.57</v>
      </c>
      <c r="K132" s="96">
        <f>ROUND(G132*J132,2)</f>
        <v>163289.99</v>
      </c>
      <c r="L132" s="89"/>
      <c r="M132" s="235"/>
      <c r="N132" s="253">
        <f>ROUND(I132*H$13*I$13,2)</f>
        <v>163289.99</v>
      </c>
      <c r="O132" s="254">
        <f t="shared" si="4"/>
        <v>0</v>
      </c>
    </row>
    <row r="133" spans="1:15" s="28" customFormat="1" ht="22.5" outlineLevel="1" x14ac:dyDescent="0.25">
      <c r="A133" s="90" t="s">
        <v>534</v>
      </c>
      <c r="B133" s="91" t="s">
        <v>284</v>
      </c>
      <c r="C133" s="91" t="s">
        <v>535</v>
      </c>
      <c r="D133" s="91" t="s">
        <v>536</v>
      </c>
      <c r="E133" s="92" t="s">
        <v>537</v>
      </c>
      <c r="F133" s="93" t="s">
        <v>371</v>
      </c>
      <c r="G133" s="100">
        <v>22.72</v>
      </c>
      <c r="H133" s="95">
        <f>ROUND(I133/G133,2)</f>
        <v>30433.79</v>
      </c>
      <c r="I133" s="96">
        <v>691455.78</v>
      </c>
      <c r="J133" s="95">
        <f>ROUND(H133*$H$13*$I$13,2)</f>
        <v>33875.279999999999</v>
      </c>
      <c r="K133" s="96">
        <f>ROUND(G133*J133,2)</f>
        <v>769646.36</v>
      </c>
      <c r="L133" s="89"/>
      <c r="M133" s="235"/>
      <c r="N133" s="253">
        <f>ROUND(I133*H$13*I$13,2)</f>
        <v>769646.43</v>
      </c>
      <c r="O133" s="254">
        <f t="shared" si="4"/>
        <v>7.0000000000000007E-2</v>
      </c>
    </row>
    <row r="134" spans="1:15" s="28" customFormat="1" ht="22.5" outlineLevel="1" x14ac:dyDescent="0.25">
      <c r="A134" s="90" t="s">
        <v>538</v>
      </c>
      <c r="B134" s="91" t="s">
        <v>284</v>
      </c>
      <c r="C134" s="91" t="s">
        <v>539</v>
      </c>
      <c r="D134" s="91" t="s">
        <v>540</v>
      </c>
      <c r="E134" s="92" t="s">
        <v>541</v>
      </c>
      <c r="F134" s="93" t="s">
        <v>363</v>
      </c>
      <c r="G134" s="97">
        <v>0.62309999999999999</v>
      </c>
      <c r="H134" s="95">
        <f>ROUND(I134/G134,2)</f>
        <v>211741.5</v>
      </c>
      <c r="I134" s="96">
        <v>131936.13</v>
      </c>
      <c r="J134" s="95">
        <f>ROUND(H134*$H$13*$I$13,2)</f>
        <v>235685.48</v>
      </c>
      <c r="K134" s="96">
        <f>ROUND(G134*J134,2)</f>
        <v>146855.62</v>
      </c>
      <c r="L134" s="89"/>
      <c r="M134" s="235"/>
      <c r="N134" s="253">
        <f>ROUND(I134*H$13*I$13,2)</f>
        <v>146855.63</v>
      </c>
      <c r="O134" s="254">
        <f t="shared" si="4"/>
        <v>0.01</v>
      </c>
    </row>
    <row r="135" spans="1:15" s="28" customFormat="1" ht="22.5" outlineLevel="1" x14ac:dyDescent="0.25">
      <c r="A135" s="90" t="s">
        <v>542</v>
      </c>
      <c r="B135" s="91" t="s">
        <v>284</v>
      </c>
      <c r="C135" s="91" t="s">
        <v>543</v>
      </c>
      <c r="D135" s="91" t="s">
        <v>544</v>
      </c>
      <c r="E135" s="92" t="s">
        <v>545</v>
      </c>
      <c r="F135" s="93" t="s">
        <v>371</v>
      </c>
      <c r="G135" s="100">
        <v>11.96</v>
      </c>
      <c r="H135" s="95">
        <f>ROUND(I135/G135,2)</f>
        <v>16138.37</v>
      </c>
      <c r="I135" s="96">
        <v>193014.85</v>
      </c>
      <c r="J135" s="95">
        <f>ROUND(H135*$H$13*$I$13,2)</f>
        <v>17963.32</v>
      </c>
      <c r="K135" s="96">
        <f>ROUND(G135*J135,2)</f>
        <v>214841.31</v>
      </c>
      <c r="L135" s="89"/>
      <c r="M135" s="235"/>
      <c r="N135" s="253">
        <f>ROUND(I135*H$13*I$13,2)</f>
        <v>214841.2</v>
      </c>
      <c r="O135" s="254">
        <f t="shared" si="4"/>
        <v>-0.11</v>
      </c>
    </row>
    <row r="136" spans="1:15" s="28" customFormat="1" ht="22.5" outlineLevel="1" x14ac:dyDescent="0.25">
      <c r="A136" s="90" t="s">
        <v>546</v>
      </c>
      <c r="B136" s="91" t="s">
        <v>284</v>
      </c>
      <c r="C136" s="91" t="s">
        <v>547</v>
      </c>
      <c r="D136" s="91" t="s">
        <v>548</v>
      </c>
      <c r="E136" s="92" t="s">
        <v>549</v>
      </c>
      <c r="F136" s="93" t="s">
        <v>371</v>
      </c>
      <c r="G136" s="100">
        <v>50.35</v>
      </c>
      <c r="H136" s="95">
        <f>ROUND(I136/G136,2)</f>
        <v>28355.55</v>
      </c>
      <c r="I136" s="96">
        <v>1427701.71</v>
      </c>
      <c r="J136" s="95">
        <f>ROUND(H136*$H$13*$I$13,2)</f>
        <v>31562.03</v>
      </c>
      <c r="K136" s="96">
        <f>ROUND(G136*J136,2)</f>
        <v>1589148.21</v>
      </c>
      <c r="L136" s="89"/>
      <c r="M136" s="235"/>
      <c r="N136" s="253">
        <f>ROUND(I136*H$13*I$13,2)</f>
        <v>1589147.93</v>
      </c>
      <c r="O136" s="254">
        <f t="shared" si="4"/>
        <v>-0.28000000000000003</v>
      </c>
    </row>
    <row r="137" spans="1:15" s="28" customFormat="1" ht="45" outlineLevel="1" x14ac:dyDescent="0.25">
      <c r="A137" s="90" t="s">
        <v>550</v>
      </c>
      <c r="B137" s="91" t="s">
        <v>284</v>
      </c>
      <c r="C137" s="91" t="s">
        <v>551</v>
      </c>
      <c r="D137" s="91" t="s">
        <v>552</v>
      </c>
      <c r="E137" s="92" t="s">
        <v>553</v>
      </c>
      <c r="F137" s="93" t="s">
        <v>363</v>
      </c>
      <c r="G137" s="97">
        <v>0.67830000000000001</v>
      </c>
      <c r="H137" s="95">
        <f>ROUND(I137/G137,2)</f>
        <v>229194.13</v>
      </c>
      <c r="I137" s="96">
        <v>155462.38</v>
      </c>
      <c r="J137" s="95">
        <f>ROUND(H137*$H$13*$I$13,2)</f>
        <v>255111.67999999999</v>
      </c>
      <c r="K137" s="96">
        <f>ROUND(G137*J137,2)</f>
        <v>173042.25</v>
      </c>
      <c r="L137" s="89"/>
      <c r="M137" s="235"/>
      <c r="N137" s="253">
        <f>ROUND(I137*H$13*I$13,2)</f>
        <v>173042.25</v>
      </c>
      <c r="O137" s="254">
        <f t="shared" si="4"/>
        <v>0</v>
      </c>
    </row>
    <row r="138" spans="1:15" s="28" customFormat="1" ht="22.5" outlineLevel="1" x14ac:dyDescent="0.25">
      <c r="A138" s="90" t="s">
        <v>554</v>
      </c>
      <c r="B138" s="91" t="s">
        <v>284</v>
      </c>
      <c r="C138" s="91" t="s">
        <v>555</v>
      </c>
      <c r="D138" s="91" t="s">
        <v>556</v>
      </c>
      <c r="E138" s="92" t="s">
        <v>557</v>
      </c>
      <c r="F138" s="93" t="s">
        <v>371</v>
      </c>
      <c r="G138" s="100">
        <v>67.83</v>
      </c>
      <c r="H138" s="95">
        <f>ROUND(I138/G138,2)</f>
        <v>22706.32</v>
      </c>
      <c r="I138" s="96">
        <v>1540169.95</v>
      </c>
      <c r="J138" s="95">
        <f>ROUND(H138*$H$13*$I$13,2)</f>
        <v>25273.98</v>
      </c>
      <c r="K138" s="96">
        <f>ROUND(G138*J138,2)</f>
        <v>1714334.06</v>
      </c>
      <c r="L138" s="89"/>
      <c r="M138" s="235"/>
      <c r="N138" s="253">
        <f>ROUND(I138*H$13*I$13,2)</f>
        <v>1714334.22</v>
      </c>
      <c r="O138" s="254">
        <f t="shared" si="4"/>
        <v>0.16</v>
      </c>
    </row>
    <row r="139" spans="1:15" s="28" customFormat="1" ht="22.5" outlineLevel="1" x14ac:dyDescent="0.25">
      <c r="A139" s="90" t="s">
        <v>558</v>
      </c>
      <c r="B139" s="91" t="s">
        <v>284</v>
      </c>
      <c r="C139" s="91" t="s">
        <v>559</v>
      </c>
      <c r="D139" s="91" t="s">
        <v>493</v>
      </c>
      <c r="E139" s="92" t="s">
        <v>494</v>
      </c>
      <c r="F139" s="93" t="s">
        <v>363</v>
      </c>
      <c r="G139" s="97">
        <v>1.6207</v>
      </c>
      <c r="H139" s="95">
        <f>ROUND(I139/G139,2)</f>
        <v>807223.92</v>
      </c>
      <c r="I139" s="96">
        <v>1308267.81</v>
      </c>
      <c r="J139" s="95">
        <f>ROUND(H139*$H$13*$I$13,2)</f>
        <v>898505.77</v>
      </c>
      <c r="K139" s="96">
        <f>ROUND(G139*J139,2)</f>
        <v>1456208.3</v>
      </c>
      <c r="L139" s="89"/>
      <c r="M139" s="235"/>
      <c r="N139" s="253">
        <f>ROUND(I139*H$13*I$13,2)</f>
        <v>1456208.3</v>
      </c>
      <c r="O139" s="254">
        <f t="shared" si="4"/>
        <v>0</v>
      </c>
    </row>
    <row r="140" spans="1:15" s="28" customFormat="1" ht="33.75" outlineLevel="1" x14ac:dyDescent="0.25">
      <c r="A140" s="90" t="s">
        <v>560</v>
      </c>
      <c r="B140" s="91" t="s">
        <v>284</v>
      </c>
      <c r="C140" s="91" t="s">
        <v>561</v>
      </c>
      <c r="D140" s="91" t="s">
        <v>562</v>
      </c>
      <c r="E140" s="92" t="s">
        <v>563</v>
      </c>
      <c r="F140" s="93" t="s">
        <v>371</v>
      </c>
      <c r="G140" s="100">
        <v>49.54</v>
      </c>
      <c r="H140" s="95">
        <f>ROUND(I140/G140,2)</f>
        <v>32967.01</v>
      </c>
      <c r="I140" s="96">
        <v>1633185.67</v>
      </c>
      <c r="J140" s="95">
        <f>ROUND(H140*$H$13*$I$13,2)</f>
        <v>36694.959999999999</v>
      </c>
      <c r="K140" s="96">
        <f>ROUND(G140*J140,2)</f>
        <v>1817868.32</v>
      </c>
      <c r="L140" s="89"/>
      <c r="M140" s="235"/>
      <c r="N140" s="253">
        <f>ROUND(I140*H$13*I$13,2)</f>
        <v>1817868.27</v>
      </c>
      <c r="O140" s="254">
        <f t="shared" si="4"/>
        <v>-0.05</v>
      </c>
    </row>
    <row r="141" spans="1:15" s="28" customFormat="1" ht="22.5" outlineLevel="1" x14ac:dyDescent="0.25">
      <c r="A141" s="90" t="s">
        <v>564</v>
      </c>
      <c r="B141" s="91" t="s">
        <v>284</v>
      </c>
      <c r="C141" s="91" t="s">
        <v>565</v>
      </c>
      <c r="D141" s="91" t="s">
        <v>566</v>
      </c>
      <c r="E141" s="92" t="s">
        <v>567</v>
      </c>
      <c r="F141" s="93" t="s">
        <v>371</v>
      </c>
      <c r="G141" s="100">
        <v>112.53</v>
      </c>
      <c r="H141" s="95">
        <f>ROUND(I141/G141,2)</f>
        <v>8754.9599999999991</v>
      </c>
      <c r="I141" s="96">
        <v>985195.44</v>
      </c>
      <c r="J141" s="95">
        <f>ROUND(H141*$H$13*$I$13,2)</f>
        <v>9744.98</v>
      </c>
      <c r="K141" s="96">
        <f>ROUND(G141*J141,2)</f>
        <v>1096602.6000000001</v>
      </c>
      <c r="L141" s="89"/>
      <c r="M141" s="235"/>
      <c r="N141" s="253">
        <f>ROUND(I141*H$13*I$13,2)</f>
        <v>1096602.52</v>
      </c>
      <c r="O141" s="254">
        <f t="shared" si="4"/>
        <v>-0.08</v>
      </c>
    </row>
    <row r="142" spans="1:15" s="28" customFormat="1" ht="15" outlineLevel="1" x14ac:dyDescent="0.25">
      <c r="A142" s="90"/>
      <c r="B142" s="310" t="s">
        <v>568</v>
      </c>
      <c r="C142" s="311"/>
      <c r="D142" s="311"/>
      <c r="E142" s="312"/>
      <c r="F142" s="93"/>
      <c r="G142" s="100"/>
      <c r="H142" s="95"/>
      <c r="I142" s="96"/>
      <c r="J142" s="95"/>
      <c r="K142" s="96"/>
      <c r="L142" s="89"/>
      <c r="M142" s="235"/>
      <c r="N142" s="253">
        <f>ROUND(I142*H$13*I$13,2)</f>
        <v>0</v>
      </c>
      <c r="O142" s="254">
        <f t="shared" si="4"/>
        <v>0</v>
      </c>
    </row>
    <row r="143" spans="1:15" s="28" customFormat="1" ht="22.5" outlineLevel="1" x14ac:dyDescent="0.25">
      <c r="A143" s="90" t="s">
        <v>569</v>
      </c>
      <c r="B143" s="91" t="s">
        <v>284</v>
      </c>
      <c r="C143" s="91" t="s">
        <v>570</v>
      </c>
      <c r="D143" s="91" t="s">
        <v>504</v>
      </c>
      <c r="E143" s="92" t="s">
        <v>505</v>
      </c>
      <c r="F143" s="93" t="s">
        <v>363</v>
      </c>
      <c r="G143" s="101">
        <v>0.125</v>
      </c>
      <c r="H143" s="95">
        <f>ROUND(I143/G143,2)</f>
        <v>269051.76</v>
      </c>
      <c r="I143" s="96">
        <v>33631.47</v>
      </c>
      <c r="J143" s="95">
        <f>ROUND(H143*$H$13*$I$13,2)</f>
        <v>299476.46000000002</v>
      </c>
      <c r="K143" s="96">
        <f>ROUND(G143*J143,2)</f>
        <v>37434.559999999998</v>
      </c>
      <c r="L143" s="89"/>
      <c r="M143" s="235"/>
      <c r="N143" s="253">
        <f>ROUND(I143*H$13*I$13,2)</f>
        <v>37434.559999999998</v>
      </c>
      <c r="O143" s="254">
        <f t="shared" si="4"/>
        <v>0</v>
      </c>
    </row>
    <row r="144" spans="1:15" s="28" customFormat="1" ht="22.5" outlineLevel="1" x14ac:dyDescent="0.25">
      <c r="A144" s="90" t="s">
        <v>571</v>
      </c>
      <c r="B144" s="91" t="s">
        <v>284</v>
      </c>
      <c r="C144" s="91" t="s">
        <v>572</v>
      </c>
      <c r="D144" s="91" t="s">
        <v>573</v>
      </c>
      <c r="E144" s="92" t="s">
        <v>574</v>
      </c>
      <c r="F144" s="93" t="s">
        <v>371</v>
      </c>
      <c r="G144" s="99">
        <v>10</v>
      </c>
      <c r="H144" s="95">
        <f>ROUND(I144/G144,2)</f>
        <v>13099.72</v>
      </c>
      <c r="I144" s="96">
        <v>130997.23</v>
      </c>
      <c r="J144" s="95">
        <f>ROUND(H144*$H$13*$I$13,2)</f>
        <v>14581.05</v>
      </c>
      <c r="K144" s="96">
        <f>ROUND(G144*J144,2)</f>
        <v>145810.5</v>
      </c>
      <c r="L144" s="89"/>
      <c r="M144" s="235"/>
      <c r="N144" s="253">
        <f>ROUND(I144*H$13*I$13,2)</f>
        <v>145810.54999999999</v>
      </c>
      <c r="O144" s="254">
        <f t="shared" si="4"/>
        <v>0.05</v>
      </c>
    </row>
    <row r="145" spans="1:15" s="28" customFormat="1" ht="22.5" outlineLevel="1" x14ac:dyDescent="0.25">
      <c r="A145" s="90" t="s">
        <v>575</v>
      </c>
      <c r="B145" s="91" t="s">
        <v>284</v>
      </c>
      <c r="C145" s="91" t="s">
        <v>576</v>
      </c>
      <c r="D145" s="91" t="s">
        <v>577</v>
      </c>
      <c r="E145" s="92" t="s">
        <v>578</v>
      </c>
      <c r="F145" s="93" t="s">
        <v>371</v>
      </c>
      <c r="G145" s="98">
        <v>2.5</v>
      </c>
      <c r="H145" s="95">
        <f>ROUND(I145/G145,2)</f>
        <v>15819.74</v>
      </c>
      <c r="I145" s="96">
        <v>39549.339999999997</v>
      </c>
      <c r="J145" s="95">
        <f>ROUND(H145*$H$13*$I$13,2)</f>
        <v>17608.66</v>
      </c>
      <c r="K145" s="96">
        <f>ROUND(G145*J145,2)</f>
        <v>44021.65</v>
      </c>
      <c r="L145" s="89"/>
      <c r="M145" s="235"/>
      <c r="N145" s="253">
        <f>ROUND(I145*H$13*I$13,2)</f>
        <v>44021.63</v>
      </c>
      <c r="O145" s="254">
        <f t="shared" si="4"/>
        <v>-0.02</v>
      </c>
    </row>
    <row r="146" spans="1:15" s="28" customFormat="1" ht="33.75" outlineLevel="1" x14ac:dyDescent="0.25">
      <c r="A146" s="90" t="s">
        <v>579</v>
      </c>
      <c r="B146" s="91" t="s">
        <v>284</v>
      </c>
      <c r="C146" s="91" t="s">
        <v>580</v>
      </c>
      <c r="D146" s="91" t="s">
        <v>516</v>
      </c>
      <c r="E146" s="92" t="s">
        <v>517</v>
      </c>
      <c r="F146" s="93" t="s">
        <v>363</v>
      </c>
      <c r="G146" s="97">
        <v>1.2500000000000001E-2</v>
      </c>
      <c r="H146" s="95">
        <f>ROUND(I146/G146,2)</f>
        <v>336164</v>
      </c>
      <c r="I146" s="96">
        <v>4202.05</v>
      </c>
      <c r="J146" s="95">
        <f>ROUND(H146*$H$13*$I$13,2)</f>
        <v>374177.83</v>
      </c>
      <c r="K146" s="96">
        <f>ROUND(G146*J146,2)</f>
        <v>4677.22</v>
      </c>
      <c r="L146" s="89"/>
      <c r="M146" s="235"/>
      <c r="N146" s="253">
        <f>ROUND(I146*H$13*I$13,2)</f>
        <v>4677.22</v>
      </c>
      <c r="O146" s="254">
        <f t="shared" si="4"/>
        <v>0</v>
      </c>
    </row>
    <row r="147" spans="1:15" s="28" customFormat="1" ht="22.5" outlineLevel="1" x14ac:dyDescent="0.25">
      <c r="A147" s="90" t="s">
        <v>581</v>
      </c>
      <c r="B147" s="91" t="s">
        <v>284</v>
      </c>
      <c r="C147" s="91" t="s">
        <v>582</v>
      </c>
      <c r="D147" s="91" t="s">
        <v>528</v>
      </c>
      <c r="E147" s="92" t="s">
        <v>529</v>
      </c>
      <c r="F147" s="93" t="s">
        <v>371</v>
      </c>
      <c r="G147" s="100">
        <v>1.25</v>
      </c>
      <c r="H147" s="95">
        <f>ROUND(I147/G147,2)</f>
        <v>34856.54</v>
      </c>
      <c r="I147" s="96">
        <v>43570.68</v>
      </c>
      <c r="J147" s="95">
        <f>ROUND(H147*$H$13*$I$13,2)</f>
        <v>38798.160000000003</v>
      </c>
      <c r="K147" s="96">
        <f>ROUND(G147*J147,2)</f>
        <v>48497.7</v>
      </c>
      <c r="L147" s="89"/>
      <c r="M147" s="235"/>
      <c r="N147" s="253">
        <f>ROUND(I147*H$13*I$13,2)</f>
        <v>48497.7</v>
      </c>
      <c r="O147" s="254">
        <f t="shared" si="4"/>
        <v>0</v>
      </c>
    </row>
    <row r="148" spans="1:15" s="28" customFormat="1" ht="22.5" outlineLevel="1" x14ac:dyDescent="0.25">
      <c r="A148" s="90" t="s">
        <v>583</v>
      </c>
      <c r="B148" s="91" t="s">
        <v>284</v>
      </c>
      <c r="C148" s="91" t="s">
        <v>584</v>
      </c>
      <c r="D148" s="91" t="s">
        <v>493</v>
      </c>
      <c r="E148" s="92" t="s">
        <v>494</v>
      </c>
      <c r="F148" s="93" t="s">
        <v>363</v>
      </c>
      <c r="G148" s="101">
        <v>0.124</v>
      </c>
      <c r="H148" s="95">
        <f>ROUND(I148/G148,2)</f>
        <v>807222.42</v>
      </c>
      <c r="I148" s="96">
        <v>100095.58</v>
      </c>
      <c r="J148" s="95">
        <f>ROUND(H148*$H$13*$I$13,2)</f>
        <v>898504.1</v>
      </c>
      <c r="K148" s="96">
        <f>ROUND(G148*J148,2)</f>
        <v>111414.51</v>
      </c>
      <c r="L148" s="89"/>
      <c r="M148" s="235"/>
      <c r="N148" s="253">
        <f>ROUND(I148*H$13*I$13,2)</f>
        <v>111414.51</v>
      </c>
      <c r="O148" s="254">
        <f t="shared" si="4"/>
        <v>0</v>
      </c>
    </row>
    <row r="149" spans="1:15" s="28" customFormat="1" ht="33.75" outlineLevel="1" x14ac:dyDescent="0.25">
      <c r="A149" s="90" t="s">
        <v>585</v>
      </c>
      <c r="B149" s="91" t="s">
        <v>284</v>
      </c>
      <c r="C149" s="91" t="s">
        <v>586</v>
      </c>
      <c r="D149" s="91" t="s">
        <v>587</v>
      </c>
      <c r="E149" s="92" t="s">
        <v>588</v>
      </c>
      <c r="F149" s="93" t="s">
        <v>371</v>
      </c>
      <c r="G149" s="100">
        <v>3.78</v>
      </c>
      <c r="H149" s="95">
        <f>ROUND(I149/G149,2)</f>
        <v>23736.94</v>
      </c>
      <c r="I149" s="96">
        <v>89725.63</v>
      </c>
      <c r="J149" s="95">
        <f>ROUND(H149*$H$13*$I$13,2)</f>
        <v>26421.14</v>
      </c>
      <c r="K149" s="96">
        <f>ROUND(G149*J149,2)</f>
        <v>99871.91</v>
      </c>
      <c r="L149" s="89"/>
      <c r="M149" s="235"/>
      <c r="N149" s="253">
        <f>ROUND(I149*H$13*I$13,2)</f>
        <v>99871.91</v>
      </c>
      <c r="O149" s="254">
        <f t="shared" si="4"/>
        <v>0</v>
      </c>
    </row>
    <row r="150" spans="1:15" s="28" customFormat="1" ht="22.5" outlineLevel="1" x14ac:dyDescent="0.25">
      <c r="A150" s="90" t="s">
        <v>589</v>
      </c>
      <c r="B150" s="91" t="s">
        <v>284</v>
      </c>
      <c r="C150" s="91" t="s">
        <v>590</v>
      </c>
      <c r="D150" s="91" t="s">
        <v>591</v>
      </c>
      <c r="E150" s="92" t="s">
        <v>592</v>
      </c>
      <c r="F150" s="93" t="s">
        <v>371</v>
      </c>
      <c r="G150" s="100">
        <v>8.6199999999999992</v>
      </c>
      <c r="H150" s="95">
        <f>ROUND(I150/G150,2)</f>
        <v>8193.2900000000009</v>
      </c>
      <c r="I150" s="96">
        <v>70626.17</v>
      </c>
      <c r="J150" s="95">
        <f>ROUND(H150*$H$13*$I$13,2)</f>
        <v>9119.7999999999993</v>
      </c>
      <c r="K150" s="96">
        <f>ROUND(G150*J150,2)</f>
        <v>78612.679999999993</v>
      </c>
      <c r="L150" s="89"/>
      <c r="M150" s="235"/>
      <c r="N150" s="253">
        <f>ROUND(I150*H$13*I$13,2)</f>
        <v>78612.66</v>
      </c>
      <c r="O150" s="254">
        <f t="shared" si="4"/>
        <v>-0.02</v>
      </c>
    </row>
    <row r="151" spans="1:15" s="28" customFormat="1" ht="15" outlineLevel="1" x14ac:dyDescent="0.25">
      <c r="A151" s="90"/>
      <c r="B151" s="310" t="s">
        <v>593</v>
      </c>
      <c r="C151" s="311"/>
      <c r="D151" s="311"/>
      <c r="E151" s="312"/>
      <c r="F151" s="93"/>
      <c r="G151" s="100"/>
      <c r="H151" s="95"/>
      <c r="I151" s="96"/>
      <c r="J151" s="95"/>
      <c r="K151" s="96"/>
      <c r="L151" s="89"/>
      <c r="M151" s="235"/>
      <c r="N151" s="253">
        <f>ROUND(I151*H$13*I$13,2)</f>
        <v>0</v>
      </c>
      <c r="O151" s="254">
        <f t="shared" si="4"/>
        <v>0</v>
      </c>
    </row>
    <row r="152" spans="1:15" s="28" customFormat="1" ht="15" outlineLevel="1" x14ac:dyDescent="0.25">
      <c r="A152" s="90" t="s">
        <v>594</v>
      </c>
      <c r="B152" s="91" t="s">
        <v>284</v>
      </c>
      <c r="C152" s="91" t="s">
        <v>595</v>
      </c>
      <c r="D152" s="91" t="s">
        <v>596</v>
      </c>
      <c r="E152" s="92" t="s">
        <v>597</v>
      </c>
      <c r="F152" s="93" t="s">
        <v>180</v>
      </c>
      <c r="G152" s="97">
        <v>1.6094999999999999</v>
      </c>
      <c r="H152" s="95">
        <f>ROUND(I152/G152,2)</f>
        <v>317730.07</v>
      </c>
      <c r="I152" s="96">
        <v>511386.55</v>
      </c>
      <c r="J152" s="95">
        <f>ROUND(H152*$H$13*$I$13,2)</f>
        <v>353659.37</v>
      </c>
      <c r="K152" s="96">
        <f>ROUND(G152*J152,2)</f>
        <v>569214.76</v>
      </c>
      <c r="L152" s="89"/>
      <c r="M152" s="235"/>
      <c r="N152" s="253">
        <f>ROUND(I152*H$13*I$13,2)</f>
        <v>569214.75</v>
      </c>
      <c r="O152" s="254">
        <f t="shared" si="4"/>
        <v>-0.01</v>
      </c>
    </row>
    <row r="153" spans="1:15" s="28" customFormat="1" ht="15" outlineLevel="1" x14ac:dyDescent="0.25">
      <c r="A153" s="90" t="s">
        <v>598</v>
      </c>
      <c r="B153" s="91" t="s">
        <v>284</v>
      </c>
      <c r="C153" s="91" t="s">
        <v>599</v>
      </c>
      <c r="D153" s="91" t="s">
        <v>600</v>
      </c>
      <c r="E153" s="92" t="s">
        <v>601</v>
      </c>
      <c r="F153" s="93" t="s">
        <v>297</v>
      </c>
      <c r="G153" s="102">
        <v>-3.363855</v>
      </c>
      <c r="H153" s="95">
        <f>ROUND(I153/G153,2)</f>
        <v>118060.74</v>
      </c>
      <c r="I153" s="96">
        <v>-397139.20000000001</v>
      </c>
      <c r="J153" s="95">
        <f>ROUND(H153*$H$13*$I$13,2)</f>
        <v>131411.19</v>
      </c>
      <c r="K153" s="96">
        <f>ROUND(G153*J153,2)</f>
        <v>-442048.19</v>
      </c>
      <c r="L153" s="89"/>
      <c r="M153" s="235"/>
      <c r="N153" s="253">
        <f>ROUND(I153*H$13*I$13,2)</f>
        <v>-442048.18</v>
      </c>
      <c r="O153" s="254">
        <f t="shared" si="4"/>
        <v>0.01</v>
      </c>
    </row>
    <row r="154" spans="1:15" s="28" customFormat="1" ht="15" outlineLevel="1" x14ac:dyDescent="0.25">
      <c r="A154" s="90" t="s">
        <v>602</v>
      </c>
      <c r="B154" s="91" t="s">
        <v>284</v>
      </c>
      <c r="C154" s="91" t="s">
        <v>603</v>
      </c>
      <c r="D154" s="91" t="s">
        <v>480</v>
      </c>
      <c r="E154" s="92" t="s">
        <v>488</v>
      </c>
      <c r="F154" s="93" t="s">
        <v>489</v>
      </c>
      <c r="G154" s="100">
        <v>160.94999999999999</v>
      </c>
      <c r="H154" s="95">
        <f>ROUND(I154/G154,2)</f>
        <v>12949.52</v>
      </c>
      <c r="I154" s="96">
        <v>2084225.29</v>
      </c>
      <c r="J154" s="95">
        <f>ROUND(H154*$H$13*$I$13,2)</f>
        <v>14413.87</v>
      </c>
      <c r="K154" s="96">
        <f>ROUND(G154*J154,2)</f>
        <v>2319912.38</v>
      </c>
      <c r="L154" s="89"/>
      <c r="M154" s="235"/>
      <c r="N154" s="253">
        <f>ROUND(I154*H$13*I$13,2)</f>
        <v>2319911.9900000002</v>
      </c>
      <c r="O154" s="254">
        <f t="shared" si="4"/>
        <v>-0.39</v>
      </c>
    </row>
    <row r="155" spans="1:15" s="28" customFormat="1" ht="15" outlineLevel="1" x14ac:dyDescent="0.25">
      <c r="A155" s="90" t="s">
        <v>604</v>
      </c>
      <c r="B155" s="91" t="s">
        <v>284</v>
      </c>
      <c r="C155" s="91" t="s">
        <v>605</v>
      </c>
      <c r="D155" s="91" t="s">
        <v>596</v>
      </c>
      <c r="E155" s="92" t="s">
        <v>597</v>
      </c>
      <c r="F155" s="93" t="s">
        <v>180</v>
      </c>
      <c r="G155" s="101">
        <v>2.7130000000000001</v>
      </c>
      <c r="H155" s="95">
        <f>ROUND(I155/G155,2)</f>
        <v>317729.99</v>
      </c>
      <c r="I155" s="96">
        <v>862001.47</v>
      </c>
      <c r="J155" s="95">
        <f>ROUND(H155*$H$13*$I$13,2)</f>
        <v>353659.28</v>
      </c>
      <c r="K155" s="96">
        <f>ROUND(G155*J155,2)</f>
        <v>959477.63</v>
      </c>
      <c r="L155" s="89"/>
      <c r="M155" s="235"/>
      <c r="N155" s="253">
        <f>ROUND(I155*H$13*I$13,2)</f>
        <v>959477.63</v>
      </c>
      <c r="O155" s="254">
        <f t="shared" si="4"/>
        <v>0</v>
      </c>
    </row>
    <row r="156" spans="1:15" s="28" customFormat="1" ht="15" outlineLevel="1" x14ac:dyDescent="0.25">
      <c r="A156" s="90"/>
      <c r="B156" s="310" t="s">
        <v>606</v>
      </c>
      <c r="C156" s="311"/>
      <c r="D156" s="311"/>
      <c r="E156" s="312"/>
      <c r="F156" s="93"/>
      <c r="G156" s="101"/>
      <c r="H156" s="95"/>
      <c r="I156" s="96"/>
      <c r="J156" s="95"/>
      <c r="K156" s="96"/>
      <c r="L156" s="89"/>
      <c r="M156" s="235"/>
      <c r="N156" s="253">
        <f>ROUND(I156*H$13*I$13,2)</f>
        <v>0</v>
      </c>
      <c r="O156" s="254">
        <f t="shared" si="4"/>
        <v>0</v>
      </c>
    </row>
    <row r="157" spans="1:15" s="28" customFormat="1" ht="15" outlineLevel="1" x14ac:dyDescent="0.25">
      <c r="A157" s="90" t="s">
        <v>607</v>
      </c>
      <c r="B157" s="91" t="s">
        <v>284</v>
      </c>
      <c r="C157" s="91" t="s">
        <v>608</v>
      </c>
      <c r="D157" s="91" t="s">
        <v>609</v>
      </c>
      <c r="E157" s="92" t="s">
        <v>610</v>
      </c>
      <c r="F157" s="93" t="s">
        <v>180</v>
      </c>
      <c r="G157" s="100">
        <v>1.1599999999999999</v>
      </c>
      <c r="H157" s="95">
        <f>ROUND(I157/G157,2)</f>
        <v>51320.4</v>
      </c>
      <c r="I157" s="96">
        <v>59531.66</v>
      </c>
      <c r="J157" s="95">
        <f>ROUND(H157*$H$13*$I$13,2)</f>
        <v>57123.77</v>
      </c>
      <c r="K157" s="96">
        <f>ROUND(G157*J157,2)</f>
        <v>66263.570000000007</v>
      </c>
      <c r="L157" s="89"/>
      <c r="M157" s="235"/>
      <c r="N157" s="253">
        <f>ROUND(I157*H$13*I$13,2)</f>
        <v>66263.570000000007</v>
      </c>
      <c r="O157" s="254">
        <f t="shared" si="4"/>
        <v>0</v>
      </c>
    </row>
    <row r="158" spans="1:15" s="28" customFormat="1" ht="15" outlineLevel="1" x14ac:dyDescent="0.25">
      <c r="A158" s="90" t="s">
        <v>611</v>
      </c>
      <c r="B158" s="91" t="s">
        <v>284</v>
      </c>
      <c r="C158" s="91" t="s">
        <v>612</v>
      </c>
      <c r="D158" s="91" t="s">
        <v>613</v>
      </c>
      <c r="E158" s="92" t="s">
        <v>614</v>
      </c>
      <c r="F158" s="93" t="s">
        <v>489</v>
      </c>
      <c r="G158" s="99">
        <v>93</v>
      </c>
      <c r="H158" s="95">
        <f>ROUND(I158/G158,2)</f>
        <v>317.07</v>
      </c>
      <c r="I158" s="96">
        <v>29487.29</v>
      </c>
      <c r="J158" s="95">
        <f>ROUND(H158*$H$13*$I$13,2)</f>
        <v>352.92</v>
      </c>
      <c r="K158" s="96">
        <f>ROUND(G158*J158,2)</f>
        <v>32821.56</v>
      </c>
      <c r="L158" s="89"/>
      <c r="M158" s="235"/>
      <c r="N158" s="253">
        <f>ROUND(I158*H$13*I$13,2)</f>
        <v>32821.75</v>
      </c>
      <c r="O158" s="254">
        <f t="shared" ref="O158:O221" si="5">N158-K158</f>
        <v>0.19</v>
      </c>
    </row>
    <row r="159" spans="1:15" s="28" customFormat="1" ht="15" outlineLevel="1" x14ac:dyDescent="0.25">
      <c r="A159" s="90" t="s">
        <v>615</v>
      </c>
      <c r="B159" s="91" t="s">
        <v>284</v>
      </c>
      <c r="C159" s="91" t="s">
        <v>616</v>
      </c>
      <c r="D159" s="91" t="s">
        <v>617</v>
      </c>
      <c r="E159" s="92" t="s">
        <v>618</v>
      </c>
      <c r="F159" s="93" t="s">
        <v>489</v>
      </c>
      <c r="G159" s="99">
        <v>23</v>
      </c>
      <c r="H159" s="95">
        <f>ROUND(I159/G159,2)</f>
        <v>201.86</v>
      </c>
      <c r="I159" s="96">
        <v>4642.76</v>
      </c>
      <c r="J159" s="95">
        <f>ROUND(H159*$H$13*$I$13,2)</f>
        <v>224.69</v>
      </c>
      <c r="K159" s="96">
        <f>ROUND(G159*J159,2)</f>
        <v>5167.87</v>
      </c>
      <c r="L159" s="89"/>
      <c r="M159" s="235"/>
      <c r="N159" s="253">
        <f>ROUND(I159*H$13*I$13,2)</f>
        <v>5167.7700000000004</v>
      </c>
      <c r="O159" s="254">
        <f t="shared" si="5"/>
        <v>-0.1</v>
      </c>
    </row>
    <row r="160" spans="1:15" s="28" customFormat="1" ht="22.5" outlineLevel="1" x14ac:dyDescent="0.25">
      <c r="A160" s="90" t="s">
        <v>619</v>
      </c>
      <c r="B160" s="91" t="s">
        <v>284</v>
      </c>
      <c r="C160" s="91" t="s">
        <v>620</v>
      </c>
      <c r="D160" s="91" t="s">
        <v>621</v>
      </c>
      <c r="E160" s="92" t="s">
        <v>622</v>
      </c>
      <c r="F160" s="93" t="s">
        <v>363</v>
      </c>
      <c r="G160" s="101">
        <v>0.186</v>
      </c>
      <c r="H160" s="95">
        <f>ROUND(I160/G160,2)</f>
        <v>191613.23</v>
      </c>
      <c r="I160" s="96">
        <v>35640.06</v>
      </c>
      <c r="J160" s="95">
        <f>ROUND(H160*$H$13*$I$13,2)</f>
        <v>213281.08</v>
      </c>
      <c r="K160" s="96">
        <f>ROUND(G160*J160,2)</f>
        <v>39670.28</v>
      </c>
      <c r="L160" s="89"/>
      <c r="M160" s="235"/>
      <c r="N160" s="253">
        <f>ROUND(I160*H$13*I$13,2)</f>
        <v>39670.28</v>
      </c>
      <c r="O160" s="254">
        <f t="shared" si="5"/>
        <v>0</v>
      </c>
    </row>
    <row r="161" spans="1:15" s="28" customFormat="1" ht="15" outlineLevel="1" x14ac:dyDescent="0.25">
      <c r="A161" s="90" t="s">
        <v>623</v>
      </c>
      <c r="B161" s="91" t="s">
        <v>284</v>
      </c>
      <c r="C161" s="91" t="s">
        <v>624</v>
      </c>
      <c r="D161" s="91" t="s">
        <v>625</v>
      </c>
      <c r="E161" s="92" t="s">
        <v>626</v>
      </c>
      <c r="F161" s="93" t="s">
        <v>297</v>
      </c>
      <c r="G161" s="102">
        <v>-0.145452</v>
      </c>
      <c r="H161" s="95">
        <f>ROUND(I161/G161,2)</f>
        <v>83694.69</v>
      </c>
      <c r="I161" s="96">
        <v>-12173.56</v>
      </c>
      <c r="J161" s="95">
        <f>ROUND(H161*$H$13*$I$13,2)</f>
        <v>93158.99</v>
      </c>
      <c r="K161" s="96">
        <f>ROUND(G161*J161,2)</f>
        <v>-13550.16</v>
      </c>
      <c r="L161" s="89"/>
      <c r="M161" s="235"/>
      <c r="N161" s="253">
        <f>ROUND(I161*H$13*I$13,2)</f>
        <v>-13550.16</v>
      </c>
      <c r="O161" s="254">
        <f t="shared" si="5"/>
        <v>0</v>
      </c>
    </row>
    <row r="162" spans="1:15" s="28" customFormat="1" ht="22.5" outlineLevel="1" x14ac:dyDescent="0.25">
      <c r="A162" s="90" t="s">
        <v>627</v>
      </c>
      <c r="B162" s="91" t="s">
        <v>284</v>
      </c>
      <c r="C162" s="91" t="s">
        <v>628</v>
      </c>
      <c r="D162" s="91" t="s">
        <v>629</v>
      </c>
      <c r="E162" s="92" t="s">
        <v>630</v>
      </c>
      <c r="F162" s="93" t="s">
        <v>631</v>
      </c>
      <c r="G162" s="99">
        <v>93</v>
      </c>
      <c r="H162" s="95">
        <f>ROUND(I162/G162,2)</f>
        <v>293.79000000000002</v>
      </c>
      <c r="I162" s="96">
        <v>27322.58</v>
      </c>
      <c r="J162" s="95">
        <f>ROUND(H162*$H$13*$I$13,2)</f>
        <v>327.01</v>
      </c>
      <c r="K162" s="96">
        <f>ROUND(G162*J162,2)</f>
        <v>30411.93</v>
      </c>
      <c r="L162" s="89"/>
      <c r="M162" s="235"/>
      <c r="N162" s="253">
        <f>ROUND(I162*H$13*I$13,2)</f>
        <v>30412.25</v>
      </c>
      <c r="O162" s="254">
        <f t="shared" si="5"/>
        <v>0.32</v>
      </c>
    </row>
    <row r="163" spans="1:15" s="28" customFormat="1" ht="15" outlineLevel="1" x14ac:dyDescent="0.25">
      <c r="A163" s="90"/>
      <c r="B163" s="310" t="s">
        <v>632</v>
      </c>
      <c r="C163" s="311"/>
      <c r="D163" s="311"/>
      <c r="E163" s="312"/>
      <c r="F163" s="93"/>
      <c r="G163" s="99"/>
      <c r="H163" s="95"/>
      <c r="I163" s="96"/>
      <c r="J163" s="95"/>
      <c r="K163" s="96"/>
      <c r="L163" s="89"/>
      <c r="M163" s="235"/>
      <c r="N163" s="253">
        <f>ROUND(I163*H$13*I$13,2)</f>
        <v>0</v>
      </c>
      <c r="O163" s="254">
        <f t="shared" si="5"/>
        <v>0</v>
      </c>
    </row>
    <row r="164" spans="1:15" s="28" customFormat="1" ht="33.75" outlineLevel="1" x14ac:dyDescent="0.25">
      <c r="A164" s="90" t="s">
        <v>633</v>
      </c>
      <c r="B164" s="91" t="s">
        <v>284</v>
      </c>
      <c r="C164" s="91" t="s">
        <v>634</v>
      </c>
      <c r="D164" s="91" t="s">
        <v>635</v>
      </c>
      <c r="E164" s="92" t="s">
        <v>636</v>
      </c>
      <c r="F164" s="93" t="s">
        <v>363</v>
      </c>
      <c r="G164" s="101">
        <v>1.095</v>
      </c>
      <c r="H164" s="95">
        <f>ROUND(I164/G164,2)</f>
        <v>87665.57</v>
      </c>
      <c r="I164" s="96">
        <v>95993.8</v>
      </c>
      <c r="J164" s="95">
        <f>ROUND(H164*$H$13*$I$13,2)</f>
        <v>97578.9</v>
      </c>
      <c r="K164" s="96">
        <f>ROUND(G164*J164,2)</f>
        <v>106848.9</v>
      </c>
      <c r="L164" s="89"/>
      <c r="M164" s="235"/>
      <c r="N164" s="253">
        <f>ROUND(I164*H$13*I$13,2)</f>
        <v>106848.89</v>
      </c>
      <c r="O164" s="254">
        <f t="shared" si="5"/>
        <v>-0.01</v>
      </c>
    </row>
    <row r="165" spans="1:15" s="28" customFormat="1" ht="15" outlineLevel="1" x14ac:dyDescent="0.25">
      <c r="A165" s="90" t="s">
        <v>637</v>
      </c>
      <c r="B165" s="91" t="s">
        <v>284</v>
      </c>
      <c r="C165" s="91" t="s">
        <v>638</v>
      </c>
      <c r="D165" s="91" t="s">
        <v>639</v>
      </c>
      <c r="E165" s="92" t="s">
        <v>640</v>
      </c>
      <c r="F165" s="93" t="s">
        <v>380</v>
      </c>
      <c r="G165" s="94">
        <v>1.3468500000000001</v>
      </c>
      <c r="H165" s="95">
        <f>ROUND(I165/G165,2)</f>
        <v>33.26</v>
      </c>
      <c r="I165" s="96">
        <v>44.79</v>
      </c>
      <c r="J165" s="95">
        <f>ROUND(H165*$H$13*$I$13,2)</f>
        <v>37.020000000000003</v>
      </c>
      <c r="K165" s="96">
        <f>ROUND(G165*J165,2)</f>
        <v>49.86</v>
      </c>
      <c r="L165" s="89"/>
      <c r="M165" s="235"/>
      <c r="N165" s="253">
        <f>ROUND(I165*H$13*I$13,2)</f>
        <v>49.85</v>
      </c>
      <c r="O165" s="254">
        <f t="shared" si="5"/>
        <v>-0.01</v>
      </c>
    </row>
    <row r="166" spans="1:15" s="28" customFormat="1" ht="15" outlineLevel="1" x14ac:dyDescent="0.25">
      <c r="A166" s="90" t="s">
        <v>641</v>
      </c>
      <c r="B166" s="91" t="s">
        <v>284</v>
      </c>
      <c r="C166" s="91" t="s">
        <v>642</v>
      </c>
      <c r="D166" s="91" t="s">
        <v>643</v>
      </c>
      <c r="E166" s="92" t="s">
        <v>644</v>
      </c>
      <c r="F166" s="93" t="s">
        <v>380</v>
      </c>
      <c r="G166" s="100">
        <v>95.62</v>
      </c>
      <c r="H166" s="95">
        <f>ROUND(I166/G166,2)</f>
        <v>147.58000000000001</v>
      </c>
      <c r="I166" s="96">
        <v>14111.66</v>
      </c>
      <c r="J166" s="95">
        <f>ROUND(H166*$H$13*$I$13,2)</f>
        <v>164.27</v>
      </c>
      <c r="K166" s="96">
        <f>ROUND(G166*J166,2)</f>
        <v>15707.5</v>
      </c>
      <c r="L166" s="89"/>
      <c r="M166" s="235"/>
      <c r="N166" s="253">
        <f>ROUND(I166*H$13*I$13,2)</f>
        <v>15707.42</v>
      </c>
      <c r="O166" s="254">
        <f t="shared" si="5"/>
        <v>-0.08</v>
      </c>
    </row>
    <row r="167" spans="1:15" s="28" customFormat="1" ht="22.5" outlineLevel="1" x14ac:dyDescent="0.25">
      <c r="A167" s="90" t="s">
        <v>645</v>
      </c>
      <c r="B167" s="91" t="s">
        <v>284</v>
      </c>
      <c r="C167" s="91" t="s">
        <v>646</v>
      </c>
      <c r="D167" s="91" t="s">
        <v>647</v>
      </c>
      <c r="E167" s="92" t="s">
        <v>648</v>
      </c>
      <c r="F167" s="93" t="s">
        <v>363</v>
      </c>
      <c r="G167" s="101">
        <v>1.095</v>
      </c>
      <c r="H167" s="95">
        <f>ROUND(I167/G167,2)</f>
        <v>36534.75</v>
      </c>
      <c r="I167" s="96">
        <v>40005.550000000003</v>
      </c>
      <c r="J167" s="95">
        <f>ROUND(H167*$H$13*$I$13,2)</f>
        <v>40666.14</v>
      </c>
      <c r="K167" s="96">
        <f>ROUND(G167*J167,2)</f>
        <v>44529.42</v>
      </c>
      <c r="L167" s="89"/>
      <c r="M167" s="235"/>
      <c r="N167" s="253">
        <f>ROUND(I167*H$13*I$13,2)</f>
        <v>44529.43</v>
      </c>
      <c r="O167" s="254">
        <f t="shared" si="5"/>
        <v>0.01</v>
      </c>
    </row>
    <row r="168" spans="1:15" s="28" customFormat="1" ht="15" outlineLevel="1" x14ac:dyDescent="0.25">
      <c r="A168" s="90" t="s">
        <v>649</v>
      </c>
      <c r="B168" s="91" t="s">
        <v>284</v>
      </c>
      <c r="C168" s="91" t="s">
        <v>650</v>
      </c>
      <c r="D168" s="91" t="s">
        <v>651</v>
      </c>
      <c r="E168" s="92" t="s">
        <v>652</v>
      </c>
      <c r="F168" s="93" t="s">
        <v>297</v>
      </c>
      <c r="G168" s="94">
        <v>3.2849999999999997E-2</v>
      </c>
      <c r="H168" s="95">
        <f>ROUND(I168/G168,2)</f>
        <v>302093.46000000002</v>
      </c>
      <c r="I168" s="96">
        <v>9923.77</v>
      </c>
      <c r="J168" s="95">
        <f>ROUND(H168*$H$13*$I$13,2)</f>
        <v>336254.55</v>
      </c>
      <c r="K168" s="96">
        <f>ROUND(G168*J168,2)</f>
        <v>11045.96</v>
      </c>
      <c r="L168" s="89"/>
      <c r="M168" s="235"/>
      <c r="N168" s="253">
        <f>ROUND(I168*H$13*I$13,2)</f>
        <v>11045.96</v>
      </c>
      <c r="O168" s="254">
        <f t="shared" si="5"/>
        <v>0</v>
      </c>
    </row>
    <row r="169" spans="1:15" s="28" customFormat="1" ht="15" outlineLevel="1" x14ac:dyDescent="0.25">
      <c r="A169" s="90" t="s">
        <v>653</v>
      </c>
      <c r="B169" s="91" t="s">
        <v>284</v>
      </c>
      <c r="C169" s="91" t="s">
        <v>654</v>
      </c>
      <c r="D169" s="91" t="s">
        <v>655</v>
      </c>
      <c r="E169" s="92" t="s">
        <v>656</v>
      </c>
      <c r="F169" s="93" t="s">
        <v>380</v>
      </c>
      <c r="G169" s="97">
        <v>2.1899999999999999E-2</v>
      </c>
      <c r="H169" s="95">
        <f>ROUND(I169/G169,2)</f>
        <v>138.36000000000001</v>
      </c>
      <c r="I169" s="96">
        <v>3.03</v>
      </c>
      <c r="J169" s="95">
        <f>ROUND(H169*$H$13*$I$13,2)</f>
        <v>154.01</v>
      </c>
      <c r="K169" s="96">
        <f>ROUND(G169*J169,2)</f>
        <v>3.37</v>
      </c>
      <c r="L169" s="89"/>
      <c r="M169" s="235"/>
      <c r="N169" s="253">
        <f>ROUND(I169*H$13*I$13,2)</f>
        <v>3.37</v>
      </c>
      <c r="O169" s="254">
        <f t="shared" si="5"/>
        <v>0</v>
      </c>
    </row>
    <row r="170" spans="1:15" s="28" customFormat="1" ht="33.75" outlineLevel="1" x14ac:dyDescent="0.25">
      <c r="A170" s="90" t="s">
        <v>657</v>
      </c>
      <c r="B170" s="91" t="s">
        <v>284</v>
      </c>
      <c r="C170" s="91" t="s">
        <v>658</v>
      </c>
      <c r="D170" s="91" t="s">
        <v>635</v>
      </c>
      <c r="E170" s="92" t="s">
        <v>636</v>
      </c>
      <c r="F170" s="93" t="s">
        <v>363</v>
      </c>
      <c r="G170" s="101">
        <v>1.2749999999999999</v>
      </c>
      <c r="H170" s="95">
        <f>ROUND(I170/G170,2)</f>
        <v>87665.39</v>
      </c>
      <c r="I170" s="96">
        <v>111773.37</v>
      </c>
      <c r="J170" s="95">
        <f>ROUND(H170*$H$13*$I$13,2)</f>
        <v>97578.7</v>
      </c>
      <c r="K170" s="96">
        <f>ROUND(G170*J170,2)</f>
        <v>124412.84</v>
      </c>
      <c r="L170" s="89"/>
      <c r="M170" s="235"/>
      <c r="N170" s="253">
        <f>ROUND(I170*H$13*I$13,2)</f>
        <v>124412.84</v>
      </c>
      <c r="O170" s="254">
        <f t="shared" si="5"/>
        <v>0</v>
      </c>
    </row>
    <row r="171" spans="1:15" s="28" customFormat="1" ht="15" outlineLevel="1" x14ac:dyDescent="0.25">
      <c r="A171" s="90" t="s">
        <v>659</v>
      </c>
      <c r="B171" s="91" t="s">
        <v>284</v>
      </c>
      <c r="C171" s="91" t="s">
        <v>660</v>
      </c>
      <c r="D171" s="91" t="s">
        <v>643</v>
      </c>
      <c r="E171" s="92" t="s">
        <v>644</v>
      </c>
      <c r="F171" s="93" t="s">
        <v>380</v>
      </c>
      <c r="G171" s="100">
        <v>95.62</v>
      </c>
      <c r="H171" s="95">
        <f>ROUND(I171/G171,2)</f>
        <v>147.58000000000001</v>
      </c>
      <c r="I171" s="96">
        <v>14111.66</v>
      </c>
      <c r="J171" s="95">
        <f>ROUND(H171*$H$13*$I$13,2)</f>
        <v>164.27</v>
      </c>
      <c r="K171" s="96">
        <f>ROUND(G171*J171,2)</f>
        <v>15707.5</v>
      </c>
      <c r="L171" s="89"/>
      <c r="M171" s="235"/>
      <c r="N171" s="253">
        <f>ROUND(I171*H$13*I$13,2)</f>
        <v>15707.42</v>
      </c>
      <c r="O171" s="254">
        <f t="shared" si="5"/>
        <v>-0.08</v>
      </c>
    </row>
    <row r="172" spans="1:15" s="28" customFormat="1" ht="15" outlineLevel="1" x14ac:dyDescent="0.25">
      <c r="A172" s="90" t="s">
        <v>661</v>
      </c>
      <c r="B172" s="91" t="s">
        <v>284</v>
      </c>
      <c r="C172" s="91" t="s">
        <v>662</v>
      </c>
      <c r="D172" s="91" t="s">
        <v>663</v>
      </c>
      <c r="E172" s="92" t="s">
        <v>664</v>
      </c>
      <c r="F172" s="93" t="s">
        <v>297</v>
      </c>
      <c r="G172" s="94">
        <v>1.5682499999999999</v>
      </c>
      <c r="H172" s="95">
        <f>ROUND(I172/G172,2)</f>
        <v>43988.959999999999</v>
      </c>
      <c r="I172" s="96">
        <v>68985.679999999993</v>
      </c>
      <c r="J172" s="95">
        <f>ROUND(H172*$H$13*$I$13,2)</f>
        <v>48963.28</v>
      </c>
      <c r="K172" s="96">
        <f>ROUND(G172*J172,2)</f>
        <v>76786.66</v>
      </c>
      <c r="L172" s="89"/>
      <c r="M172" s="235"/>
      <c r="N172" s="253">
        <f>ROUND(I172*H$13*I$13,2)</f>
        <v>76786.66</v>
      </c>
      <c r="O172" s="254">
        <f t="shared" si="5"/>
        <v>0</v>
      </c>
    </row>
    <row r="173" spans="1:15" s="28" customFormat="1" ht="22.5" outlineLevel="1" x14ac:dyDescent="0.25">
      <c r="A173" s="90" t="s">
        <v>665</v>
      </c>
      <c r="B173" s="91" t="s">
        <v>284</v>
      </c>
      <c r="C173" s="91" t="s">
        <v>666</v>
      </c>
      <c r="D173" s="91" t="s">
        <v>667</v>
      </c>
      <c r="E173" s="92" t="s">
        <v>668</v>
      </c>
      <c r="F173" s="93" t="s">
        <v>363</v>
      </c>
      <c r="G173" s="101">
        <v>1.2749999999999999</v>
      </c>
      <c r="H173" s="95">
        <f>ROUND(I173/G173,2)</f>
        <v>26056.28</v>
      </c>
      <c r="I173" s="96">
        <v>33221.760000000002</v>
      </c>
      <c r="J173" s="95">
        <f>ROUND(H173*$H$13*$I$13,2)</f>
        <v>29002.76</v>
      </c>
      <c r="K173" s="96">
        <f>ROUND(G173*J173,2)</f>
        <v>36978.519999999997</v>
      </c>
      <c r="L173" s="89"/>
      <c r="M173" s="235"/>
      <c r="N173" s="253">
        <f>ROUND(I173*H$13*I$13,2)</f>
        <v>36978.519999999997</v>
      </c>
      <c r="O173" s="254">
        <f t="shared" si="5"/>
        <v>0</v>
      </c>
    </row>
    <row r="174" spans="1:15" s="28" customFormat="1" ht="22.5" outlineLevel="1" x14ac:dyDescent="0.25">
      <c r="A174" s="90" t="s">
        <v>669</v>
      </c>
      <c r="B174" s="91" t="s">
        <v>284</v>
      </c>
      <c r="C174" s="91" t="s">
        <v>670</v>
      </c>
      <c r="D174" s="91" t="s">
        <v>671</v>
      </c>
      <c r="E174" s="92" t="s">
        <v>672</v>
      </c>
      <c r="F174" s="93" t="s">
        <v>297</v>
      </c>
      <c r="G174" s="94">
        <v>4.845E-2</v>
      </c>
      <c r="H174" s="95">
        <f>ROUND(I174/G174,2)</f>
        <v>209881.53</v>
      </c>
      <c r="I174" s="96">
        <v>10168.76</v>
      </c>
      <c r="J174" s="95">
        <f>ROUND(H174*$H$13*$I$13,2)</f>
        <v>233615.19</v>
      </c>
      <c r="K174" s="96">
        <f>ROUND(G174*J174,2)</f>
        <v>11318.66</v>
      </c>
      <c r="L174" s="89"/>
      <c r="M174" s="235"/>
      <c r="N174" s="253">
        <f>ROUND(I174*H$13*I$13,2)</f>
        <v>11318.66</v>
      </c>
      <c r="O174" s="254">
        <f t="shared" si="5"/>
        <v>0</v>
      </c>
    </row>
    <row r="175" spans="1:15" s="28" customFormat="1" ht="15" outlineLevel="1" x14ac:dyDescent="0.25">
      <c r="A175" s="90" t="s">
        <v>673</v>
      </c>
      <c r="B175" s="91" t="s">
        <v>284</v>
      </c>
      <c r="C175" s="91" t="s">
        <v>674</v>
      </c>
      <c r="D175" s="91" t="s">
        <v>643</v>
      </c>
      <c r="E175" s="92" t="s">
        <v>644</v>
      </c>
      <c r="F175" s="93" t="s">
        <v>380</v>
      </c>
      <c r="G175" s="102">
        <v>1.6574999999999999E-2</v>
      </c>
      <c r="H175" s="95">
        <f>ROUND(I175/G175,2)</f>
        <v>147.81</v>
      </c>
      <c r="I175" s="96">
        <v>2.4500000000000002</v>
      </c>
      <c r="J175" s="95">
        <f>ROUND(H175*$H$13*$I$13,2)</f>
        <v>164.52</v>
      </c>
      <c r="K175" s="96">
        <f>ROUND(G175*J175,2)</f>
        <v>2.73</v>
      </c>
      <c r="L175" s="89"/>
      <c r="M175" s="235"/>
      <c r="N175" s="253">
        <f>ROUND(I175*H$13*I$13,2)</f>
        <v>2.73</v>
      </c>
      <c r="O175" s="254">
        <f t="shared" si="5"/>
        <v>0</v>
      </c>
    </row>
    <row r="176" spans="1:15" s="28" customFormat="1" ht="15" outlineLevel="1" x14ac:dyDescent="0.25">
      <c r="A176" s="90"/>
      <c r="B176" s="310" t="s">
        <v>675</v>
      </c>
      <c r="C176" s="311"/>
      <c r="D176" s="311"/>
      <c r="E176" s="312"/>
      <c r="F176" s="93"/>
      <c r="G176" s="102"/>
      <c r="H176" s="95"/>
      <c r="I176" s="96"/>
      <c r="J176" s="95"/>
      <c r="K176" s="96"/>
      <c r="L176" s="89"/>
      <c r="M176" s="235"/>
      <c r="N176" s="253">
        <f>ROUND(I176*H$13*I$13,2)</f>
        <v>0</v>
      </c>
      <c r="O176" s="254">
        <f t="shared" si="5"/>
        <v>0</v>
      </c>
    </row>
    <row r="177" spans="1:15" s="28" customFormat="1" ht="22.5" outlineLevel="1" x14ac:dyDescent="0.25">
      <c r="A177" s="90" t="s">
        <v>676</v>
      </c>
      <c r="B177" s="91" t="s">
        <v>284</v>
      </c>
      <c r="C177" s="91" t="s">
        <v>677</v>
      </c>
      <c r="D177" s="91" t="s">
        <v>678</v>
      </c>
      <c r="E177" s="92" t="s">
        <v>679</v>
      </c>
      <c r="F177" s="93" t="s">
        <v>363</v>
      </c>
      <c r="G177" s="97">
        <v>5.1746999999999996</v>
      </c>
      <c r="H177" s="95">
        <f>ROUND(I177/G177,2)</f>
        <v>170471.39</v>
      </c>
      <c r="I177" s="96">
        <v>882138.28</v>
      </c>
      <c r="J177" s="95">
        <f>ROUND(H177*$H$13*$I$13,2)</f>
        <v>189748.5</v>
      </c>
      <c r="K177" s="96">
        <f>ROUND(G177*J177,2)</f>
        <v>981891.56</v>
      </c>
      <c r="L177" s="89"/>
      <c r="M177" s="235"/>
      <c r="N177" s="253">
        <f>ROUND(I177*H$13*I$13,2)</f>
        <v>981891.54</v>
      </c>
      <c r="O177" s="254">
        <f t="shared" si="5"/>
        <v>-0.02</v>
      </c>
    </row>
    <row r="178" spans="1:15" s="28" customFormat="1" ht="15" outlineLevel="1" x14ac:dyDescent="0.25">
      <c r="A178" s="90" t="s">
        <v>680</v>
      </c>
      <c r="B178" s="91" t="s">
        <v>284</v>
      </c>
      <c r="C178" s="91" t="s">
        <v>681</v>
      </c>
      <c r="D178" s="91" t="s">
        <v>682</v>
      </c>
      <c r="E178" s="92" t="s">
        <v>683</v>
      </c>
      <c r="F178" s="93" t="s">
        <v>363</v>
      </c>
      <c r="G178" s="97">
        <v>3.1354000000000002</v>
      </c>
      <c r="H178" s="95">
        <f>ROUND(I178/G178,2)</f>
        <v>342355.45</v>
      </c>
      <c r="I178" s="96">
        <v>1073421.27</v>
      </c>
      <c r="J178" s="95">
        <f>ROUND(H178*$H$13*$I$13,2)</f>
        <v>381069.42</v>
      </c>
      <c r="K178" s="96">
        <f>ROUND(G178*J178,2)</f>
        <v>1194805.06</v>
      </c>
      <c r="L178" s="89"/>
      <c r="M178" s="235"/>
      <c r="N178" s="253">
        <f>ROUND(I178*H$13*I$13,2)</f>
        <v>1194805.04</v>
      </c>
      <c r="O178" s="254">
        <f t="shared" si="5"/>
        <v>-0.02</v>
      </c>
    </row>
    <row r="179" spans="1:15" s="28" customFormat="1" ht="15" outlineLevel="1" x14ac:dyDescent="0.25">
      <c r="A179" s="90" t="s">
        <v>684</v>
      </c>
      <c r="B179" s="91" t="s">
        <v>284</v>
      </c>
      <c r="C179" s="91" t="s">
        <v>685</v>
      </c>
      <c r="D179" s="91" t="s">
        <v>686</v>
      </c>
      <c r="E179" s="92" t="s">
        <v>687</v>
      </c>
      <c r="F179" s="93" t="s">
        <v>489</v>
      </c>
      <c r="G179" s="101">
        <v>344.89400000000001</v>
      </c>
      <c r="H179" s="95">
        <f>ROUND(I179/G179,2)</f>
        <v>50.37</v>
      </c>
      <c r="I179" s="96">
        <v>17371.240000000002</v>
      </c>
      <c r="J179" s="95">
        <f>ROUND(H179*$H$13*$I$13,2)</f>
        <v>56.07</v>
      </c>
      <c r="K179" s="96">
        <f>ROUND(G179*J179,2)</f>
        <v>19338.21</v>
      </c>
      <c r="L179" s="89"/>
      <c r="M179" s="235"/>
      <c r="N179" s="253">
        <f>ROUND(I179*H$13*I$13,2)</f>
        <v>19335.599999999999</v>
      </c>
      <c r="O179" s="254">
        <f t="shared" si="5"/>
        <v>-2.61</v>
      </c>
    </row>
    <row r="180" spans="1:15" s="28" customFormat="1" ht="22.5" outlineLevel="1" x14ac:dyDescent="0.25">
      <c r="A180" s="90" t="s">
        <v>688</v>
      </c>
      <c r="B180" s="91" t="s">
        <v>284</v>
      </c>
      <c r="C180" s="91" t="s">
        <v>689</v>
      </c>
      <c r="D180" s="91" t="s">
        <v>690</v>
      </c>
      <c r="E180" s="92" t="s">
        <v>691</v>
      </c>
      <c r="F180" s="93" t="s">
        <v>363</v>
      </c>
      <c r="G180" s="97">
        <v>16.0702</v>
      </c>
      <c r="H180" s="95">
        <f>ROUND(I180/G180,2)</f>
        <v>39950.800000000003</v>
      </c>
      <c r="I180" s="96">
        <v>642017.32999999996</v>
      </c>
      <c r="J180" s="95">
        <f>ROUND(H180*$H$13*$I$13,2)</f>
        <v>44468.480000000003</v>
      </c>
      <c r="K180" s="96">
        <f>ROUND(G180*J180,2)</f>
        <v>714617.37</v>
      </c>
      <c r="L180" s="89"/>
      <c r="M180" s="235"/>
      <c r="N180" s="253">
        <f>ROUND(I180*H$13*I$13,2)</f>
        <v>714617.42</v>
      </c>
      <c r="O180" s="254">
        <f t="shared" si="5"/>
        <v>0.05</v>
      </c>
    </row>
    <row r="181" spans="1:15" s="28" customFormat="1" ht="15" outlineLevel="1" x14ac:dyDescent="0.25">
      <c r="A181" s="90" t="s">
        <v>692</v>
      </c>
      <c r="B181" s="91" t="s">
        <v>284</v>
      </c>
      <c r="C181" s="91" t="s">
        <v>693</v>
      </c>
      <c r="D181" s="91" t="s">
        <v>694</v>
      </c>
      <c r="E181" s="92" t="s">
        <v>695</v>
      </c>
      <c r="F181" s="93" t="s">
        <v>297</v>
      </c>
      <c r="G181" s="94">
        <v>14.47925</v>
      </c>
      <c r="H181" s="95">
        <f>ROUND(I181/G181,2)</f>
        <v>17961.95</v>
      </c>
      <c r="I181" s="96">
        <v>260075.53</v>
      </c>
      <c r="J181" s="95">
        <f>ROUND(H181*$H$13*$I$13,2)</f>
        <v>19993.11</v>
      </c>
      <c r="K181" s="96">
        <f>ROUND(G181*J181,2)</f>
        <v>289485.24</v>
      </c>
      <c r="L181" s="89"/>
      <c r="M181" s="235"/>
      <c r="N181" s="253">
        <f>ROUND(I181*H$13*I$13,2)</f>
        <v>289485.18</v>
      </c>
      <c r="O181" s="254">
        <f t="shared" si="5"/>
        <v>-0.06</v>
      </c>
    </row>
    <row r="182" spans="1:15" s="28" customFormat="1" ht="15" outlineLevel="1" x14ac:dyDescent="0.25">
      <c r="A182" s="90" t="s">
        <v>696</v>
      </c>
      <c r="B182" s="91" t="s">
        <v>284</v>
      </c>
      <c r="C182" s="91" t="s">
        <v>697</v>
      </c>
      <c r="D182" s="91" t="s">
        <v>643</v>
      </c>
      <c r="E182" s="92" t="s">
        <v>644</v>
      </c>
      <c r="F182" s="93" t="s">
        <v>380</v>
      </c>
      <c r="G182" s="100">
        <v>803.51</v>
      </c>
      <c r="H182" s="95">
        <f>ROUND(I182/G182,2)</f>
        <v>147.58000000000001</v>
      </c>
      <c r="I182" s="96">
        <v>118582.21</v>
      </c>
      <c r="J182" s="95">
        <f>ROUND(H182*$H$13*$I$13,2)</f>
        <v>164.27</v>
      </c>
      <c r="K182" s="96">
        <f>ROUND(G182*J182,2)</f>
        <v>131992.59</v>
      </c>
      <c r="L182" s="89"/>
      <c r="M182" s="235"/>
      <c r="N182" s="253">
        <f>ROUND(I182*H$13*I$13,2)</f>
        <v>131991.63</v>
      </c>
      <c r="O182" s="254">
        <f t="shared" si="5"/>
        <v>-0.96</v>
      </c>
    </row>
    <row r="183" spans="1:15" s="28" customFormat="1" ht="33.75" outlineLevel="1" x14ac:dyDescent="0.25">
      <c r="A183" s="90" t="s">
        <v>698</v>
      </c>
      <c r="B183" s="91" t="s">
        <v>284</v>
      </c>
      <c r="C183" s="91" t="s">
        <v>699</v>
      </c>
      <c r="D183" s="91" t="s">
        <v>700</v>
      </c>
      <c r="E183" s="92" t="s">
        <v>701</v>
      </c>
      <c r="F183" s="93" t="s">
        <v>363</v>
      </c>
      <c r="G183" s="97">
        <v>16.0702</v>
      </c>
      <c r="H183" s="95">
        <f>ROUND(I183/G183,2)</f>
        <v>23651.81</v>
      </c>
      <c r="I183" s="96">
        <v>380089.34</v>
      </c>
      <c r="J183" s="95">
        <f>ROUND(H183*$H$13*$I$13,2)</f>
        <v>26326.39</v>
      </c>
      <c r="K183" s="96">
        <f>ROUND(G183*J183,2)</f>
        <v>423070.35</v>
      </c>
      <c r="L183" s="89"/>
      <c r="M183" s="235"/>
      <c r="N183" s="253">
        <f>ROUND(I183*H$13*I$13,2)</f>
        <v>423070.3</v>
      </c>
      <c r="O183" s="254">
        <f t="shared" si="5"/>
        <v>-0.05</v>
      </c>
    </row>
    <row r="184" spans="1:15" s="28" customFormat="1" ht="22.5" outlineLevel="1" x14ac:dyDescent="0.25">
      <c r="A184" s="90" t="s">
        <v>702</v>
      </c>
      <c r="B184" s="91" t="s">
        <v>284</v>
      </c>
      <c r="C184" s="91" t="s">
        <v>703</v>
      </c>
      <c r="D184" s="91" t="s">
        <v>704</v>
      </c>
      <c r="E184" s="92" t="s">
        <v>705</v>
      </c>
      <c r="F184" s="93" t="s">
        <v>363</v>
      </c>
      <c r="G184" s="97">
        <v>16.0702</v>
      </c>
      <c r="H184" s="95">
        <f>ROUND(I184/G184,2)</f>
        <v>44360.46</v>
      </c>
      <c r="I184" s="96">
        <v>712881.42</v>
      </c>
      <c r="J184" s="95">
        <f>ROUND(H184*$H$13*$I$13,2)</f>
        <v>49376.79</v>
      </c>
      <c r="K184" s="96">
        <f>ROUND(G184*J184,2)</f>
        <v>793494.89</v>
      </c>
      <c r="L184" s="89"/>
      <c r="M184" s="235"/>
      <c r="N184" s="253">
        <f>ROUND(I184*H$13*I$13,2)</f>
        <v>793494.91</v>
      </c>
      <c r="O184" s="254">
        <f t="shared" si="5"/>
        <v>0.02</v>
      </c>
    </row>
    <row r="185" spans="1:15" s="28" customFormat="1" ht="15" outlineLevel="1" x14ac:dyDescent="0.25">
      <c r="A185" s="90" t="s">
        <v>706</v>
      </c>
      <c r="B185" s="91" t="s">
        <v>284</v>
      </c>
      <c r="C185" s="91" t="s">
        <v>707</v>
      </c>
      <c r="D185" s="91" t="s">
        <v>655</v>
      </c>
      <c r="E185" s="92" t="s">
        <v>656</v>
      </c>
      <c r="F185" s="93" t="s">
        <v>380</v>
      </c>
      <c r="G185" s="97">
        <v>353.5444</v>
      </c>
      <c r="H185" s="95">
        <f>ROUND(I185/G185,2)</f>
        <v>137.51</v>
      </c>
      <c r="I185" s="96">
        <v>48614.720000000001</v>
      </c>
      <c r="J185" s="95">
        <f>ROUND(H185*$H$13*$I$13,2)</f>
        <v>153.06</v>
      </c>
      <c r="K185" s="96">
        <f>ROUND(G185*J185,2)</f>
        <v>54113.51</v>
      </c>
      <c r="L185" s="89"/>
      <c r="M185" s="235"/>
      <c r="N185" s="253">
        <f>ROUND(I185*H$13*I$13,2)</f>
        <v>54112.13</v>
      </c>
      <c r="O185" s="254">
        <f t="shared" si="5"/>
        <v>-1.38</v>
      </c>
    </row>
    <row r="186" spans="1:15" s="28" customFormat="1" ht="15" outlineLevel="1" x14ac:dyDescent="0.25">
      <c r="A186" s="90" t="s">
        <v>708</v>
      </c>
      <c r="B186" s="91" t="s">
        <v>284</v>
      </c>
      <c r="C186" s="91" t="s">
        <v>709</v>
      </c>
      <c r="D186" s="91" t="s">
        <v>710</v>
      </c>
      <c r="E186" s="92" t="s">
        <v>711</v>
      </c>
      <c r="F186" s="93" t="s">
        <v>380</v>
      </c>
      <c r="G186" s="97">
        <v>530.31659999999999</v>
      </c>
      <c r="H186" s="95">
        <f>ROUND(I186/G186,2)</f>
        <v>816.73</v>
      </c>
      <c r="I186" s="96">
        <v>433124.32</v>
      </c>
      <c r="J186" s="95">
        <f>ROUND(H186*$H$13*$I$13,2)</f>
        <v>909.09</v>
      </c>
      <c r="K186" s="96">
        <f>ROUND(G186*J186,2)</f>
        <v>482105.52</v>
      </c>
      <c r="L186" s="89"/>
      <c r="M186" s="235"/>
      <c r="N186" s="253">
        <f>ROUND(I186*H$13*I$13,2)</f>
        <v>482102.54</v>
      </c>
      <c r="O186" s="254">
        <f t="shared" si="5"/>
        <v>-2.98</v>
      </c>
    </row>
    <row r="187" spans="1:15" s="28" customFormat="1" ht="15" outlineLevel="1" x14ac:dyDescent="0.25">
      <c r="A187" s="90"/>
      <c r="B187" s="310" t="s">
        <v>712</v>
      </c>
      <c r="C187" s="311"/>
      <c r="D187" s="311"/>
      <c r="E187" s="312"/>
      <c r="F187" s="93"/>
      <c r="G187" s="97"/>
      <c r="H187" s="95"/>
      <c r="I187" s="96"/>
      <c r="J187" s="95"/>
      <c r="K187" s="96"/>
      <c r="L187" s="89"/>
      <c r="M187" s="235"/>
      <c r="N187" s="253">
        <f>ROUND(I187*H$13*I$13,2)</f>
        <v>0</v>
      </c>
      <c r="O187" s="254">
        <f t="shared" si="5"/>
        <v>0</v>
      </c>
    </row>
    <row r="188" spans="1:15" s="28" customFormat="1" ht="15" outlineLevel="1" x14ac:dyDescent="0.25">
      <c r="A188" s="90" t="s">
        <v>713</v>
      </c>
      <c r="B188" s="91" t="s">
        <v>284</v>
      </c>
      <c r="C188" s="91" t="s">
        <v>714</v>
      </c>
      <c r="D188" s="91" t="s">
        <v>715</v>
      </c>
      <c r="E188" s="92" t="s">
        <v>716</v>
      </c>
      <c r="F188" s="93" t="s">
        <v>363</v>
      </c>
      <c r="G188" s="97">
        <v>66.720100000000002</v>
      </c>
      <c r="H188" s="95">
        <f>ROUND(I188/G188,2)</f>
        <v>194062.35</v>
      </c>
      <c r="I188" s="96">
        <v>12947859.699999999</v>
      </c>
      <c r="J188" s="95">
        <f>ROUND(H188*$H$13*$I$13,2)</f>
        <v>216007.15</v>
      </c>
      <c r="K188" s="96">
        <f>ROUND(G188*J188,2)</f>
        <v>14412018.65</v>
      </c>
      <c r="L188" s="89"/>
      <c r="M188" s="235"/>
      <c r="N188" s="253">
        <f>ROUND(I188*H$13*I$13,2)</f>
        <v>14412019.210000001</v>
      </c>
      <c r="O188" s="254">
        <f t="shared" si="5"/>
        <v>0.56000000000000005</v>
      </c>
    </row>
    <row r="189" spans="1:15" s="28" customFormat="1" ht="15" outlineLevel="1" x14ac:dyDescent="0.25">
      <c r="A189" s="90" t="s">
        <v>717</v>
      </c>
      <c r="B189" s="91" t="s">
        <v>284</v>
      </c>
      <c r="C189" s="91" t="s">
        <v>718</v>
      </c>
      <c r="D189" s="91" t="s">
        <v>719</v>
      </c>
      <c r="E189" s="92" t="s">
        <v>720</v>
      </c>
      <c r="F189" s="93" t="s">
        <v>363</v>
      </c>
      <c r="G189" s="97">
        <v>66.720100000000002</v>
      </c>
      <c r="H189" s="95">
        <f>ROUND(I189/G189,2)</f>
        <v>19054.599999999999</v>
      </c>
      <c r="I189" s="96">
        <v>1271324.9099999999</v>
      </c>
      <c r="J189" s="95">
        <f>ROUND(H189*$H$13*$I$13,2)</f>
        <v>21209.32</v>
      </c>
      <c r="K189" s="96">
        <f>ROUND(G189*J189,2)</f>
        <v>1415087.95</v>
      </c>
      <c r="L189" s="89"/>
      <c r="M189" s="235"/>
      <c r="N189" s="253">
        <f>ROUND(I189*H$13*I$13,2)</f>
        <v>1415087.86</v>
      </c>
      <c r="O189" s="254">
        <f t="shared" si="5"/>
        <v>-0.09</v>
      </c>
    </row>
    <row r="190" spans="1:15" s="28" customFormat="1" ht="15" outlineLevel="1" x14ac:dyDescent="0.25">
      <c r="A190" s="90" t="s">
        <v>721</v>
      </c>
      <c r="B190" s="91" t="s">
        <v>284</v>
      </c>
      <c r="C190" s="91" t="s">
        <v>722</v>
      </c>
      <c r="D190" s="91" t="s">
        <v>655</v>
      </c>
      <c r="E190" s="92" t="s">
        <v>656</v>
      </c>
      <c r="F190" s="93" t="s">
        <v>380</v>
      </c>
      <c r="G190" s="102">
        <v>1.3344020000000001</v>
      </c>
      <c r="H190" s="95">
        <f>ROUND(I190/G190,2)</f>
        <v>137.49</v>
      </c>
      <c r="I190" s="96">
        <v>183.47</v>
      </c>
      <c r="J190" s="95">
        <f>ROUND(H190*$H$13*$I$13,2)</f>
        <v>153.04</v>
      </c>
      <c r="K190" s="96">
        <f>ROUND(G190*J190,2)</f>
        <v>204.22</v>
      </c>
      <c r="L190" s="89"/>
      <c r="M190" s="235"/>
      <c r="N190" s="253">
        <f>ROUND(I190*H$13*I$13,2)</f>
        <v>204.22</v>
      </c>
      <c r="O190" s="254">
        <f t="shared" si="5"/>
        <v>0</v>
      </c>
    </row>
    <row r="191" spans="1:15" s="28" customFormat="1" ht="33.75" outlineLevel="1" x14ac:dyDescent="0.25">
      <c r="A191" s="90" t="s">
        <v>723</v>
      </c>
      <c r="B191" s="91" t="s">
        <v>284</v>
      </c>
      <c r="C191" s="91" t="s">
        <v>724</v>
      </c>
      <c r="D191" s="91" t="s">
        <v>725</v>
      </c>
      <c r="E191" s="92" t="s">
        <v>726</v>
      </c>
      <c r="F191" s="93" t="s">
        <v>363</v>
      </c>
      <c r="G191" s="101">
        <v>18.263000000000002</v>
      </c>
      <c r="H191" s="95">
        <f>ROUND(I191/G191,2)</f>
        <v>179136.79</v>
      </c>
      <c r="I191" s="96">
        <v>3271575.18</v>
      </c>
      <c r="J191" s="95">
        <f>ROUND(H191*$H$13*$I$13,2)</f>
        <v>199393.79</v>
      </c>
      <c r="K191" s="96">
        <f>ROUND(G191*J191,2)</f>
        <v>3641528.79</v>
      </c>
      <c r="L191" s="89"/>
      <c r="M191" s="235"/>
      <c r="N191" s="253">
        <f>ROUND(I191*H$13*I$13,2)</f>
        <v>3641528.83</v>
      </c>
      <c r="O191" s="254">
        <f t="shared" si="5"/>
        <v>0.04</v>
      </c>
    </row>
    <row r="192" spans="1:15" s="28" customFormat="1" ht="22.5" outlineLevel="1" x14ac:dyDescent="0.25">
      <c r="A192" s="90" t="s">
        <v>727</v>
      </c>
      <c r="B192" s="91" t="s">
        <v>284</v>
      </c>
      <c r="C192" s="91" t="s">
        <v>728</v>
      </c>
      <c r="D192" s="91" t="s">
        <v>729</v>
      </c>
      <c r="E192" s="92" t="s">
        <v>730</v>
      </c>
      <c r="F192" s="93" t="s">
        <v>371</v>
      </c>
      <c r="G192" s="98">
        <v>1826.3</v>
      </c>
      <c r="H192" s="95">
        <f>ROUND(I192/G192,2)</f>
        <v>1124.8</v>
      </c>
      <c r="I192" s="96">
        <v>2054218.19</v>
      </c>
      <c r="J192" s="95">
        <f>ROUND(H192*$H$13*$I$13,2)</f>
        <v>1251.99</v>
      </c>
      <c r="K192" s="96">
        <f>ROUND(G192*J192,2)</f>
        <v>2286509.34</v>
      </c>
      <c r="L192" s="89"/>
      <c r="M192" s="235"/>
      <c r="N192" s="253">
        <f>ROUND(I192*H$13*I$13,2)</f>
        <v>2286511.65</v>
      </c>
      <c r="O192" s="254">
        <f t="shared" si="5"/>
        <v>2.31</v>
      </c>
    </row>
    <row r="193" spans="1:15" s="28" customFormat="1" ht="15" outlineLevel="1" x14ac:dyDescent="0.25">
      <c r="A193" s="90" t="s">
        <v>731</v>
      </c>
      <c r="B193" s="91" t="s">
        <v>284</v>
      </c>
      <c r="C193" s="91" t="s">
        <v>732</v>
      </c>
      <c r="D193" s="91" t="s">
        <v>733</v>
      </c>
      <c r="E193" s="92" t="s">
        <v>734</v>
      </c>
      <c r="F193" s="93" t="s">
        <v>297</v>
      </c>
      <c r="G193" s="102">
        <v>6.8486250000000002</v>
      </c>
      <c r="H193" s="95">
        <f>ROUND(I193/G193,2)</f>
        <v>34587.269999999997</v>
      </c>
      <c r="I193" s="96">
        <v>236875.22</v>
      </c>
      <c r="J193" s="95">
        <f>ROUND(H193*$H$13*$I$13,2)</f>
        <v>38498.44</v>
      </c>
      <c r="K193" s="96">
        <f>ROUND(G193*J193,2)</f>
        <v>263661.38</v>
      </c>
      <c r="L193" s="89"/>
      <c r="M193" s="235"/>
      <c r="N193" s="253">
        <f>ROUND(I193*H$13*I$13,2)</f>
        <v>263661.34999999998</v>
      </c>
      <c r="O193" s="254">
        <f t="shared" si="5"/>
        <v>-0.03</v>
      </c>
    </row>
    <row r="194" spans="1:15" s="28" customFormat="1" ht="15" outlineLevel="1" x14ac:dyDescent="0.25">
      <c r="A194" s="90" t="s">
        <v>735</v>
      </c>
      <c r="B194" s="91" t="s">
        <v>284</v>
      </c>
      <c r="C194" s="91" t="s">
        <v>736</v>
      </c>
      <c r="D194" s="91" t="s">
        <v>737</v>
      </c>
      <c r="E194" s="92" t="s">
        <v>738</v>
      </c>
      <c r="F194" s="93" t="s">
        <v>297</v>
      </c>
      <c r="G194" s="94">
        <v>0.91315000000000002</v>
      </c>
      <c r="H194" s="95">
        <f>ROUND(I194/G194,2)</f>
        <v>120721.39</v>
      </c>
      <c r="I194" s="96">
        <v>110236.74</v>
      </c>
      <c r="J194" s="95">
        <f>ROUND(H194*$H$13*$I$13,2)</f>
        <v>134372.71</v>
      </c>
      <c r="K194" s="96">
        <f>ROUND(G194*J194,2)</f>
        <v>122702.44</v>
      </c>
      <c r="L194" s="89"/>
      <c r="M194" s="235"/>
      <c r="N194" s="253">
        <f>ROUND(I194*H$13*I$13,2)</f>
        <v>122702.44</v>
      </c>
      <c r="O194" s="254">
        <f t="shared" si="5"/>
        <v>0</v>
      </c>
    </row>
    <row r="195" spans="1:15" s="28" customFormat="1" ht="22.5" outlineLevel="1" x14ac:dyDescent="0.25">
      <c r="A195" s="90" t="s">
        <v>739</v>
      </c>
      <c r="B195" s="91" t="s">
        <v>284</v>
      </c>
      <c r="C195" s="91" t="s">
        <v>740</v>
      </c>
      <c r="D195" s="91" t="s">
        <v>741</v>
      </c>
      <c r="E195" s="92" t="s">
        <v>742</v>
      </c>
      <c r="F195" s="93" t="s">
        <v>363</v>
      </c>
      <c r="G195" s="97">
        <v>53.897300000000001</v>
      </c>
      <c r="H195" s="95">
        <f>ROUND(I195/G195,2)</f>
        <v>18340.82</v>
      </c>
      <c r="I195" s="96">
        <v>988520.87</v>
      </c>
      <c r="J195" s="95">
        <f>ROUND(H195*$H$13*$I$13,2)</f>
        <v>20414.82</v>
      </c>
      <c r="K195" s="96">
        <f>ROUND(G195*J195,2)</f>
        <v>1100303.68</v>
      </c>
      <c r="L195" s="89"/>
      <c r="M195" s="235"/>
      <c r="N195" s="253">
        <f>ROUND(I195*H$13*I$13,2)</f>
        <v>1100304</v>
      </c>
      <c r="O195" s="254">
        <f t="shared" si="5"/>
        <v>0.32</v>
      </c>
    </row>
    <row r="196" spans="1:15" s="28" customFormat="1" ht="22.5" outlineLevel="1" x14ac:dyDescent="0.25">
      <c r="A196" s="90" t="s">
        <v>743</v>
      </c>
      <c r="B196" s="91" t="s">
        <v>284</v>
      </c>
      <c r="C196" s="91" t="s">
        <v>744</v>
      </c>
      <c r="D196" s="91" t="s">
        <v>647</v>
      </c>
      <c r="E196" s="92" t="s">
        <v>648</v>
      </c>
      <c r="F196" s="93" t="s">
        <v>363</v>
      </c>
      <c r="G196" s="97">
        <v>47.045299999999997</v>
      </c>
      <c r="H196" s="95">
        <f>ROUND(I196/G196,2)</f>
        <v>36534.97</v>
      </c>
      <c r="I196" s="96">
        <v>1718798.73</v>
      </c>
      <c r="J196" s="95">
        <f>ROUND(H196*$H$13*$I$13,2)</f>
        <v>40666.39</v>
      </c>
      <c r="K196" s="96">
        <f>ROUND(G196*J196,2)</f>
        <v>1913162.52</v>
      </c>
      <c r="L196" s="89"/>
      <c r="M196" s="235"/>
      <c r="N196" s="253">
        <f>ROUND(I196*H$13*I$13,2)</f>
        <v>1913162.55</v>
      </c>
      <c r="O196" s="254">
        <f t="shared" si="5"/>
        <v>0.03</v>
      </c>
    </row>
    <row r="197" spans="1:15" s="28" customFormat="1" ht="15" outlineLevel="1" x14ac:dyDescent="0.25">
      <c r="A197" s="90" t="s">
        <v>745</v>
      </c>
      <c r="B197" s="91" t="s">
        <v>284</v>
      </c>
      <c r="C197" s="91" t="s">
        <v>746</v>
      </c>
      <c r="D197" s="91" t="s">
        <v>655</v>
      </c>
      <c r="E197" s="92" t="s">
        <v>656</v>
      </c>
      <c r="F197" s="93" t="s">
        <v>380</v>
      </c>
      <c r="G197" s="97">
        <v>1034.9965999999999</v>
      </c>
      <c r="H197" s="95">
        <f>ROUND(I197/G197,2)</f>
        <v>137.51</v>
      </c>
      <c r="I197" s="96">
        <v>142319.04999999999</v>
      </c>
      <c r="J197" s="95">
        <f>ROUND(H197*$H$13*$I$13,2)</f>
        <v>153.06</v>
      </c>
      <c r="K197" s="96">
        <f>ROUND(G197*J197,2)</f>
        <v>158416.57999999999</v>
      </c>
      <c r="L197" s="89"/>
      <c r="M197" s="235"/>
      <c r="N197" s="253">
        <f>ROUND(I197*H$13*I$13,2)</f>
        <v>158412.66</v>
      </c>
      <c r="O197" s="254">
        <f t="shared" si="5"/>
        <v>-3.92</v>
      </c>
    </row>
    <row r="198" spans="1:15" s="28" customFormat="1" ht="15" outlineLevel="1" x14ac:dyDescent="0.25">
      <c r="A198" s="90" t="s">
        <v>747</v>
      </c>
      <c r="B198" s="91" t="s">
        <v>284</v>
      </c>
      <c r="C198" s="91" t="s">
        <v>748</v>
      </c>
      <c r="D198" s="91" t="s">
        <v>710</v>
      </c>
      <c r="E198" s="92" t="s">
        <v>711</v>
      </c>
      <c r="F198" s="93" t="s">
        <v>380</v>
      </c>
      <c r="G198" s="97">
        <v>1552.4948999999999</v>
      </c>
      <c r="H198" s="95">
        <f>ROUND(I198/G198,2)</f>
        <v>816.73</v>
      </c>
      <c r="I198" s="96">
        <v>1267965.75</v>
      </c>
      <c r="J198" s="95">
        <f>ROUND(H198*$H$13*$I$13,2)</f>
        <v>909.09</v>
      </c>
      <c r="K198" s="96">
        <f>ROUND(G198*J198,2)</f>
        <v>1411357.59</v>
      </c>
      <c r="L198" s="89"/>
      <c r="M198" s="235"/>
      <c r="N198" s="253">
        <f>ROUND(I198*H$13*I$13,2)</f>
        <v>1411348.84</v>
      </c>
      <c r="O198" s="254">
        <f t="shared" si="5"/>
        <v>-8.75</v>
      </c>
    </row>
    <row r="199" spans="1:15" s="28" customFormat="1" ht="15" outlineLevel="1" x14ac:dyDescent="0.25">
      <c r="A199" s="90"/>
      <c r="B199" s="310" t="s">
        <v>749</v>
      </c>
      <c r="C199" s="311"/>
      <c r="D199" s="311"/>
      <c r="E199" s="312"/>
      <c r="F199" s="93"/>
      <c r="G199" s="97"/>
      <c r="H199" s="95"/>
      <c r="I199" s="96"/>
      <c r="J199" s="95"/>
      <c r="K199" s="96"/>
      <c r="L199" s="89"/>
      <c r="M199" s="235"/>
      <c r="N199" s="253">
        <f>ROUND(I199*H$13*I$13,2)</f>
        <v>0</v>
      </c>
      <c r="O199" s="254">
        <f t="shared" si="5"/>
        <v>0</v>
      </c>
    </row>
    <row r="200" spans="1:15" s="28" customFormat="1" ht="33.75" outlineLevel="1" x14ac:dyDescent="0.25">
      <c r="A200" s="90" t="s">
        <v>750</v>
      </c>
      <c r="B200" s="91" t="s">
        <v>284</v>
      </c>
      <c r="C200" s="91" t="s">
        <v>751</v>
      </c>
      <c r="D200" s="91" t="s">
        <v>752</v>
      </c>
      <c r="E200" s="92" t="s">
        <v>753</v>
      </c>
      <c r="F200" s="93" t="s">
        <v>363</v>
      </c>
      <c r="G200" s="100">
        <v>2.0299999999999998</v>
      </c>
      <c r="H200" s="95">
        <f>ROUND(I200/G200,2)</f>
        <v>135013.82</v>
      </c>
      <c r="I200" s="96">
        <v>274078.06</v>
      </c>
      <c r="J200" s="95">
        <f>ROUND(H200*$H$13*$I$13,2)</f>
        <v>150281.34</v>
      </c>
      <c r="K200" s="96">
        <f>ROUND(G200*J200,2)</f>
        <v>305071.12</v>
      </c>
      <c r="L200" s="89"/>
      <c r="M200" s="235"/>
      <c r="N200" s="253">
        <f>ROUND(I200*H$13*I$13,2)</f>
        <v>305071.14</v>
      </c>
      <c r="O200" s="254">
        <f t="shared" si="5"/>
        <v>0.02</v>
      </c>
    </row>
    <row r="201" spans="1:15" s="28" customFormat="1" ht="15" outlineLevel="1" x14ac:dyDescent="0.25">
      <c r="A201" s="90" t="s">
        <v>754</v>
      </c>
      <c r="B201" s="91" t="s">
        <v>284</v>
      </c>
      <c r="C201" s="91" t="s">
        <v>755</v>
      </c>
      <c r="D201" s="91" t="s">
        <v>756</v>
      </c>
      <c r="E201" s="92" t="s">
        <v>757</v>
      </c>
      <c r="F201" s="93" t="s">
        <v>489</v>
      </c>
      <c r="G201" s="98">
        <v>245.6</v>
      </c>
      <c r="H201" s="95">
        <f>ROUND(I201/G201,2)</f>
        <v>54.77</v>
      </c>
      <c r="I201" s="96">
        <v>13451.02</v>
      </c>
      <c r="J201" s="95">
        <f>ROUND(H201*$H$13*$I$13,2)</f>
        <v>60.96</v>
      </c>
      <c r="K201" s="96">
        <f>ROUND(G201*J201,2)</f>
        <v>14971.78</v>
      </c>
      <c r="L201" s="89"/>
      <c r="M201" s="235"/>
      <c r="N201" s="253">
        <f>ROUND(I201*H$13*I$13,2)</f>
        <v>14972.08</v>
      </c>
      <c r="O201" s="254">
        <f t="shared" si="5"/>
        <v>0.3</v>
      </c>
    </row>
    <row r="202" spans="1:15" s="28" customFormat="1" ht="15" outlineLevel="1" x14ac:dyDescent="0.25">
      <c r="A202" s="90" t="s">
        <v>758</v>
      </c>
      <c r="B202" s="91" t="s">
        <v>284</v>
      </c>
      <c r="C202" s="91" t="s">
        <v>759</v>
      </c>
      <c r="D202" s="91" t="s">
        <v>760</v>
      </c>
      <c r="E202" s="92" t="s">
        <v>761</v>
      </c>
      <c r="F202" s="93" t="s">
        <v>489</v>
      </c>
      <c r="G202" s="98">
        <v>456.8</v>
      </c>
      <c r="H202" s="95">
        <f>ROUND(I202/G202,2)</f>
        <v>45.67</v>
      </c>
      <c r="I202" s="96">
        <v>20863.28</v>
      </c>
      <c r="J202" s="95">
        <f>ROUND(H202*$H$13*$I$13,2)</f>
        <v>50.83</v>
      </c>
      <c r="K202" s="96">
        <f>ROUND(G202*J202,2)</f>
        <v>23219.14</v>
      </c>
      <c r="L202" s="89"/>
      <c r="M202" s="235"/>
      <c r="N202" s="253">
        <f>ROUND(I202*H$13*I$13,2)</f>
        <v>23222.52</v>
      </c>
      <c r="O202" s="254">
        <f t="shared" si="5"/>
        <v>3.38</v>
      </c>
    </row>
    <row r="203" spans="1:15" s="28" customFormat="1" ht="22.5" outlineLevel="1" x14ac:dyDescent="0.25">
      <c r="A203" s="90" t="s">
        <v>762</v>
      </c>
      <c r="B203" s="91" t="s">
        <v>284</v>
      </c>
      <c r="C203" s="91" t="s">
        <v>763</v>
      </c>
      <c r="D203" s="91" t="s">
        <v>647</v>
      </c>
      <c r="E203" s="92" t="s">
        <v>648</v>
      </c>
      <c r="F203" s="93" t="s">
        <v>363</v>
      </c>
      <c r="G203" s="100">
        <v>2.0299999999999998</v>
      </c>
      <c r="H203" s="95">
        <f>ROUND(I203/G203,2)</f>
        <v>36535.07</v>
      </c>
      <c r="I203" s="96">
        <v>74166.19</v>
      </c>
      <c r="J203" s="95">
        <f>ROUND(H203*$H$13*$I$13,2)</f>
        <v>40666.5</v>
      </c>
      <c r="K203" s="96">
        <f>ROUND(G203*J203,2)</f>
        <v>82553</v>
      </c>
      <c r="L203" s="89"/>
      <c r="M203" s="235"/>
      <c r="N203" s="253">
        <f>ROUND(I203*H$13*I$13,2)</f>
        <v>82552.990000000005</v>
      </c>
      <c r="O203" s="254">
        <f t="shared" si="5"/>
        <v>-0.01</v>
      </c>
    </row>
    <row r="204" spans="1:15" s="28" customFormat="1" ht="22.5" outlineLevel="1" x14ac:dyDescent="0.25">
      <c r="A204" s="90" t="s">
        <v>764</v>
      </c>
      <c r="B204" s="91" t="s">
        <v>284</v>
      </c>
      <c r="C204" s="91" t="s">
        <v>765</v>
      </c>
      <c r="D204" s="91" t="s">
        <v>766</v>
      </c>
      <c r="E204" s="92" t="s">
        <v>767</v>
      </c>
      <c r="F204" s="93" t="s">
        <v>297</v>
      </c>
      <c r="G204" s="97">
        <v>6.0900000000000003E-2</v>
      </c>
      <c r="H204" s="95">
        <f>ROUND(I204/G204,2)</f>
        <v>220011.49</v>
      </c>
      <c r="I204" s="96">
        <v>13398.7</v>
      </c>
      <c r="J204" s="95">
        <f>ROUND(H204*$H$13*$I$13,2)</f>
        <v>244890.65</v>
      </c>
      <c r="K204" s="96">
        <f>ROUND(G204*J204,2)</f>
        <v>14913.84</v>
      </c>
      <c r="L204" s="89"/>
      <c r="M204" s="235"/>
      <c r="N204" s="253">
        <f>ROUND(I204*H$13*I$13,2)</f>
        <v>14913.84</v>
      </c>
      <c r="O204" s="254">
        <f t="shared" si="5"/>
        <v>0</v>
      </c>
    </row>
    <row r="205" spans="1:15" s="28" customFormat="1" ht="15" outlineLevel="1" x14ac:dyDescent="0.25">
      <c r="A205" s="90" t="s">
        <v>768</v>
      </c>
      <c r="B205" s="91" t="s">
        <v>284</v>
      </c>
      <c r="C205" s="91" t="s">
        <v>769</v>
      </c>
      <c r="D205" s="91" t="s">
        <v>655</v>
      </c>
      <c r="E205" s="92" t="s">
        <v>656</v>
      </c>
      <c r="F205" s="93" t="s">
        <v>380</v>
      </c>
      <c r="G205" s="98">
        <v>40.6</v>
      </c>
      <c r="H205" s="95">
        <f>ROUND(I205/G205,2)</f>
        <v>137.51</v>
      </c>
      <c r="I205" s="96">
        <v>5582.82</v>
      </c>
      <c r="J205" s="95">
        <f>ROUND(H205*$H$13*$I$13,2)</f>
        <v>153.06</v>
      </c>
      <c r="K205" s="96">
        <f>ROUND(G205*J205,2)</f>
        <v>6214.24</v>
      </c>
      <c r="L205" s="89"/>
      <c r="M205" s="235"/>
      <c r="N205" s="253">
        <f>ROUND(I205*H$13*I$13,2)</f>
        <v>6214.13</v>
      </c>
      <c r="O205" s="254">
        <f t="shared" si="5"/>
        <v>-0.11</v>
      </c>
    </row>
    <row r="206" spans="1:15" s="28" customFormat="1" ht="15" outlineLevel="1" x14ac:dyDescent="0.25">
      <c r="A206" s="90"/>
      <c r="B206" s="310" t="s">
        <v>770</v>
      </c>
      <c r="C206" s="311"/>
      <c r="D206" s="311"/>
      <c r="E206" s="312"/>
      <c r="F206" s="93"/>
      <c r="G206" s="98"/>
      <c r="H206" s="95"/>
      <c r="I206" s="96"/>
      <c r="J206" s="95"/>
      <c r="K206" s="96"/>
      <c r="L206" s="89"/>
      <c r="M206" s="235"/>
      <c r="N206" s="253">
        <f>ROUND(I206*H$13*I$13,2)</f>
        <v>0</v>
      </c>
      <c r="O206" s="254">
        <f t="shared" si="5"/>
        <v>0</v>
      </c>
    </row>
    <row r="207" spans="1:15" s="28" customFormat="1" ht="22.5" outlineLevel="1" x14ac:dyDescent="0.25">
      <c r="A207" s="90" t="s">
        <v>771</v>
      </c>
      <c r="B207" s="91" t="s">
        <v>284</v>
      </c>
      <c r="C207" s="91" t="s">
        <v>772</v>
      </c>
      <c r="D207" s="91" t="s">
        <v>773</v>
      </c>
      <c r="E207" s="92" t="s">
        <v>774</v>
      </c>
      <c r="F207" s="93" t="s">
        <v>185</v>
      </c>
      <c r="G207" s="97">
        <v>15.721500000000001</v>
      </c>
      <c r="H207" s="95">
        <f>ROUND(I207/G207,2)</f>
        <v>11639.1</v>
      </c>
      <c r="I207" s="96">
        <v>182984.11</v>
      </c>
      <c r="J207" s="95">
        <f>ROUND(H207*$H$13*$I$13,2)</f>
        <v>12955.26</v>
      </c>
      <c r="K207" s="96">
        <f>ROUND(G207*J207,2)</f>
        <v>203676.12</v>
      </c>
      <c r="L207" s="89"/>
      <c r="M207" s="235"/>
      <c r="N207" s="253">
        <f>ROUND(I207*H$13*I$13,2)</f>
        <v>203676.17</v>
      </c>
      <c r="O207" s="254">
        <f t="shared" si="5"/>
        <v>0.05</v>
      </c>
    </row>
    <row r="208" spans="1:15" s="28" customFormat="1" ht="15" outlineLevel="1" x14ac:dyDescent="0.25">
      <c r="A208" s="90" t="s">
        <v>775</v>
      </c>
      <c r="B208" s="91" t="s">
        <v>284</v>
      </c>
      <c r="C208" s="91" t="s">
        <v>776</v>
      </c>
      <c r="D208" s="91" t="s">
        <v>777</v>
      </c>
      <c r="E208" s="92" t="s">
        <v>778</v>
      </c>
      <c r="F208" s="93" t="s">
        <v>185</v>
      </c>
      <c r="G208" s="100">
        <v>16.04</v>
      </c>
      <c r="H208" s="95">
        <f>ROUND(I208/G208,2)</f>
        <v>18979.46</v>
      </c>
      <c r="I208" s="96">
        <v>304430.57</v>
      </c>
      <c r="J208" s="95">
        <f>ROUND(H208*$H$13*$I$13,2)</f>
        <v>21125.68</v>
      </c>
      <c r="K208" s="96">
        <f>ROUND(G208*J208,2)</f>
        <v>338855.91</v>
      </c>
      <c r="L208" s="89"/>
      <c r="M208" s="235"/>
      <c r="N208" s="253">
        <f>ROUND(I208*H$13*I$13,2)</f>
        <v>338855.94</v>
      </c>
      <c r="O208" s="254">
        <f t="shared" si="5"/>
        <v>0.03</v>
      </c>
    </row>
    <row r="209" spans="1:15" s="28" customFormat="1" ht="15" outlineLevel="1" x14ac:dyDescent="0.25">
      <c r="A209" s="90" t="s">
        <v>779</v>
      </c>
      <c r="B209" s="91" t="s">
        <v>284</v>
      </c>
      <c r="C209" s="91" t="s">
        <v>780</v>
      </c>
      <c r="D209" s="91" t="s">
        <v>781</v>
      </c>
      <c r="E209" s="92" t="s">
        <v>782</v>
      </c>
      <c r="F209" s="93" t="s">
        <v>363</v>
      </c>
      <c r="G209" s="97">
        <v>3.1442999999999999</v>
      </c>
      <c r="H209" s="95">
        <f>ROUND(I209/G209,2)</f>
        <v>12394.55</v>
      </c>
      <c r="I209" s="96">
        <v>38972.17</v>
      </c>
      <c r="J209" s="95">
        <f>ROUND(H209*$H$13*$I$13,2)</f>
        <v>13796.14</v>
      </c>
      <c r="K209" s="96">
        <f>ROUND(G209*J209,2)</f>
        <v>43379.199999999997</v>
      </c>
      <c r="L209" s="89"/>
      <c r="M209" s="235"/>
      <c r="N209" s="253">
        <f>ROUND(I209*H$13*I$13,2)</f>
        <v>43379.19</v>
      </c>
      <c r="O209" s="254">
        <f t="shared" si="5"/>
        <v>-0.01</v>
      </c>
    </row>
    <row r="210" spans="1:15" s="28" customFormat="1" ht="15" outlineLevel="1" x14ac:dyDescent="0.25">
      <c r="A210" s="90" t="s">
        <v>783</v>
      </c>
      <c r="B210" s="91" t="s">
        <v>284</v>
      </c>
      <c r="C210" s="91" t="s">
        <v>784</v>
      </c>
      <c r="D210" s="91" t="s">
        <v>785</v>
      </c>
      <c r="E210" s="92" t="s">
        <v>786</v>
      </c>
      <c r="F210" s="93" t="s">
        <v>363</v>
      </c>
      <c r="G210" s="97">
        <v>3.1442999999999999</v>
      </c>
      <c r="H210" s="95">
        <f>ROUND(I210/G210,2)</f>
        <v>44424.07</v>
      </c>
      <c r="I210" s="96">
        <v>139682.59</v>
      </c>
      <c r="J210" s="95">
        <f>ROUND(H210*$H$13*$I$13,2)</f>
        <v>49447.6</v>
      </c>
      <c r="K210" s="96">
        <f>ROUND(G210*J210,2)</f>
        <v>155478.09</v>
      </c>
      <c r="L210" s="89"/>
      <c r="M210" s="235"/>
      <c r="N210" s="253">
        <f>ROUND(I210*H$13*I$13,2)</f>
        <v>155478.06</v>
      </c>
      <c r="O210" s="254">
        <f t="shared" si="5"/>
        <v>-0.03</v>
      </c>
    </row>
    <row r="211" spans="1:15" s="28" customFormat="1" ht="22.5" outlineLevel="1" x14ac:dyDescent="0.25">
      <c r="A211" s="90" t="s">
        <v>787</v>
      </c>
      <c r="B211" s="91" t="s">
        <v>284</v>
      </c>
      <c r="C211" s="91" t="s">
        <v>788</v>
      </c>
      <c r="D211" s="91" t="s">
        <v>789</v>
      </c>
      <c r="E211" s="92" t="s">
        <v>790</v>
      </c>
      <c r="F211" s="93" t="s">
        <v>363</v>
      </c>
      <c r="G211" s="97">
        <v>3.1442999999999999</v>
      </c>
      <c r="H211" s="95">
        <f>ROUND(I211/G211,2)</f>
        <v>8927.77</v>
      </c>
      <c r="I211" s="96">
        <v>28071.599999999999</v>
      </c>
      <c r="J211" s="95">
        <f>ROUND(H211*$H$13*$I$13,2)</f>
        <v>9937.33</v>
      </c>
      <c r="K211" s="96">
        <f>ROUND(G211*J211,2)</f>
        <v>31245.95</v>
      </c>
      <c r="L211" s="89"/>
      <c r="M211" s="235"/>
      <c r="N211" s="253">
        <f>ROUND(I211*H$13*I$13,2)</f>
        <v>31245.97</v>
      </c>
      <c r="O211" s="254">
        <f t="shared" si="5"/>
        <v>0.02</v>
      </c>
    </row>
    <row r="212" spans="1:15" s="28" customFormat="1" ht="15" outlineLevel="1" x14ac:dyDescent="0.25">
      <c r="A212" s="90" t="s">
        <v>791</v>
      </c>
      <c r="B212" s="91" t="s">
        <v>284</v>
      </c>
      <c r="C212" s="91" t="s">
        <v>792</v>
      </c>
      <c r="D212" s="91" t="s">
        <v>793</v>
      </c>
      <c r="E212" s="92" t="s">
        <v>794</v>
      </c>
      <c r="F212" s="93" t="s">
        <v>185</v>
      </c>
      <c r="G212" s="102">
        <v>22.450302000000001</v>
      </c>
      <c r="H212" s="95">
        <f>ROUND(I212/G212,2)</f>
        <v>3404.91</v>
      </c>
      <c r="I212" s="96">
        <v>76441.16</v>
      </c>
      <c r="J212" s="95">
        <f>ROUND(H212*$H$13*$I$13,2)</f>
        <v>3789.94</v>
      </c>
      <c r="K212" s="96">
        <f>ROUND(G212*J212,2)</f>
        <v>85085.3</v>
      </c>
      <c r="L212" s="89"/>
      <c r="M212" s="235"/>
      <c r="N212" s="253">
        <f>ROUND(I212*H$13*I$13,2)</f>
        <v>85085.22</v>
      </c>
      <c r="O212" s="254">
        <f t="shared" si="5"/>
        <v>-0.08</v>
      </c>
    </row>
    <row r="213" spans="1:15" s="28" customFormat="1" ht="22.5" outlineLevel="1" x14ac:dyDescent="0.25">
      <c r="A213" s="90" t="s">
        <v>795</v>
      </c>
      <c r="B213" s="91" t="s">
        <v>284</v>
      </c>
      <c r="C213" s="91" t="s">
        <v>796</v>
      </c>
      <c r="D213" s="91" t="s">
        <v>797</v>
      </c>
      <c r="E213" s="92" t="s">
        <v>798</v>
      </c>
      <c r="F213" s="93" t="s">
        <v>363</v>
      </c>
      <c r="G213" s="97">
        <v>3.1442999999999999</v>
      </c>
      <c r="H213" s="95">
        <f>ROUND(I213/G213,2)</f>
        <v>70823.47</v>
      </c>
      <c r="I213" s="96">
        <v>222690.23</v>
      </c>
      <c r="J213" s="95">
        <f>ROUND(H213*$H$13*$I$13,2)</f>
        <v>78832.27</v>
      </c>
      <c r="K213" s="96">
        <f>ROUND(G213*J213,2)</f>
        <v>247872.31</v>
      </c>
      <c r="L213" s="89"/>
      <c r="M213" s="235"/>
      <c r="N213" s="253">
        <f>ROUND(I213*H$13*I$13,2)</f>
        <v>247872.31</v>
      </c>
      <c r="O213" s="254">
        <f t="shared" si="5"/>
        <v>0</v>
      </c>
    </row>
    <row r="214" spans="1:15" s="28" customFormat="1" ht="15" outlineLevel="1" x14ac:dyDescent="0.25">
      <c r="A214" s="90" t="s">
        <v>799</v>
      </c>
      <c r="B214" s="91" t="s">
        <v>284</v>
      </c>
      <c r="C214" s="91" t="s">
        <v>800</v>
      </c>
      <c r="D214" s="91" t="s">
        <v>801</v>
      </c>
      <c r="E214" s="92" t="s">
        <v>802</v>
      </c>
      <c r="F214" s="93" t="s">
        <v>297</v>
      </c>
      <c r="G214" s="97">
        <v>-0.77349999999999997</v>
      </c>
      <c r="H214" s="95">
        <f>ROUND(I214/G214,2)</f>
        <v>79788.36</v>
      </c>
      <c r="I214" s="96">
        <v>-61716.3</v>
      </c>
      <c r="J214" s="95">
        <f>ROUND(H214*$H$13*$I$13,2)</f>
        <v>88810.92</v>
      </c>
      <c r="K214" s="96">
        <f>ROUND(G214*J214,2)</f>
        <v>-68695.25</v>
      </c>
      <c r="L214" s="89"/>
      <c r="M214" s="235"/>
      <c r="N214" s="253">
        <f>ROUND(I214*H$13*I$13,2)</f>
        <v>-68695.25</v>
      </c>
      <c r="O214" s="254">
        <f t="shared" si="5"/>
        <v>0</v>
      </c>
    </row>
    <row r="215" spans="1:15" s="28" customFormat="1" ht="15" outlineLevel="1" x14ac:dyDescent="0.25">
      <c r="A215" s="90" t="s">
        <v>803</v>
      </c>
      <c r="B215" s="91" t="s">
        <v>284</v>
      </c>
      <c r="C215" s="91" t="s">
        <v>804</v>
      </c>
      <c r="D215" s="91" t="s">
        <v>805</v>
      </c>
      <c r="E215" s="92" t="s">
        <v>806</v>
      </c>
      <c r="F215" s="93" t="s">
        <v>807</v>
      </c>
      <c r="G215" s="98">
        <v>773.5</v>
      </c>
      <c r="H215" s="95">
        <f>ROUND(I215/G215,2)</f>
        <v>82.54</v>
      </c>
      <c r="I215" s="96">
        <v>63847.17</v>
      </c>
      <c r="J215" s="95">
        <f>ROUND(H215*$H$13*$I$13,2)</f>
        <v>91.87</v>
      </c>
      <c r="K215" s="96">
        <f>ROUND(G215*J215,2)</f>
        <v>71061.45</v>
      </c>
      <c r="L215" s="89"/>
      <c r="M215" s="235"/>
      <c r="N215" s="253">
        <f>ROUND(I215*H$13*I$13,2)</f>
        <v>71067.08</v>
      </c>
      <c r="O215" s="254">
        <f t="shared" si="5"/>
        <v>5.63</v>
      </c>
    </row>
    <row r="216" spans="1:15" s="28" customFormat="1" ht="15" outlineLevel="1" x14ac:dyDescent="0.25">
      <c r="A216" s="90" t="s">
        <v>808</v>
      </c>
      <c r="B216" s="91" t="s">
        <v>284</v>
      </c>
      <c r="C216" s="91" t="s">
        <v>809</v>
      </c>
      <c r="D216" s="91" t="s">
        <v>810</v>
      </c>
      <c r="E216" s="92" t="s">
        <v>811</v>
      </c>
      <c r="F216" s="93" t="s">
        <v>371</v>
      </c>
      <c r="G216" s="100">
        <v>314.43</v>
      </c>
      <c r="H216" s="95">
        <f>ROUND(I216/G216,2)</f>
        <v>278.83</v>
      </c>
      <c r="I216" s="96">
        <v>87671.83</v>
      </c>
      <c r="J216" s="95">
        <f>ROUND(H216*$H$13*$I$13,2)</f>
        <v>310.36</v>
      </c>
      <c r="K216" s="96">
        <f>ROUND(G216*J216,2)</f>
        <v>97586.49</v>
      </c>
      <c r="L216" s="89"/>
      <c r="M216" s="235"/>
      <c r="N216" s="253">
        <f>ROUND(I216*H$13*I$13,2)</f>
        <v>97585.87</v>
      </c>
      <c r="O216" s="254">
        <f t="shared" si="5"/>
        <v>-0.62</v>
      </c>
    </row>
    <row r="217" spans="1:15" s="28" customFormat="1" ht="33.75" outlineLevel="1" x14ac:dyDescent="0.25">
      <c r="A217" s="90" t="s">
        <v>812</v>
      </c>
      <c r="B217" s="91" t="s">
        <v>284</v>
      </c>
      <c r="C217" s="91" t="s">
        <v>813</v>
      </c>
      <c r="D217" s="91" t="s">
        <v>814</v>
      </c>
      <c r="E217" s="92" t="s">
        <v>815</v>
      </c>
      <c r="F217" s="93" t="s">
        <v>363</v>
      </c>
      <c r="G217" s="97">
        <v>3.1442999999999999</v>
      </c>
      <c r="H217" s="95">
        <f>ROUND(I217/G217,2)</f>
        <v>242643.29</v>
      </c>
      <c r="I217" s="96">
        <v>762943.29</v>
      </c>
      <c r="J217" s="95">
        <f>ROUND(H217*$H$13*$I$13,2)</f>
        <v>270081.68</v>
      </c>
      <c r="K217" s="96">
        <f>ROUND(G217*J217,2)</f>
        <v>849217.83</v>
      </c>
      <c r="L217" s="89"/>
      <c r="M217" s="235"/>
      <c r="N217" s="253">
        <f>ROUND(I217*H$13*I$13,2)</f>
        <v>849217.83</v>
      </c>
      <c r="O217" s="254">
        <f t="shared" si="5"/>
        <v>0</v>
      </c>
    </row>
    <row r="218" spans="1:15" s="28" customFormat="1" ht="15" outlineLevel="1" x14ac:dyDescent="0.25">
      <c r="A218" s="90"/>
      <c r="B218" s="310" t="s">
        <v>816</v>
      </c>
      <c r="C218" s="311"/>
      <c r="D218" s="311"/>
      <c r="E218" s="312"/>
      <c r="F218" s="93"/>
      <c r="G218" s="97"/>
      <c r="H218" s="95"/>
      <c r="I218" s="96"/>
      <c r="J218" s="95"/>
      <c r="K218" s="96"/>
      <c r="L218" s="89"/>
      <c r="M218" s="235"/>
      <c r="N218" s="253">
        <f>ROUND(I218*H$13*I$13,2)</f>
        <v>0</v>
      </c>
      <c r="O218" s="254">
        <f t="shared" si="5"/>
        <v>0</v>
      </c>
    </row>
    <row r="219" spans="1:15" s="28" customFormat="1" ht="22.5" outlineLevel="1" x14ac:dyDescent="0.25">
      <c r="A219" s="90" t="s">
        <v>817</v>
      </c>
      <c r="B219" s="91" t="s">
        <v>284</v>
      </c>
      <c r="C219" s="91" t="s">
        <v>818</v>
      </c>
      <c r="D219" s="91" t="s">
        <v>773</v>
      </c>
      <c r="E219" s="92" t="s">
        <v>774</v>
      </c>
      <c r="F219" s="93" t="s">
        <v>185</v>
      </c>
      <c r="G219" s="101">
        <v>4.835</v>
      </c>
      <c r="H219" s="95">
        <f>ROUND(I219/G219,2)</f>
        <v>11638.88</v>
      </c>
      <c r="I219" s="96">
        <v>56273.98</v>
      </c>
      <c r="J219" s="95">
        <f>ROUND(H219*$H$13*$I$13,2)</f>
        <v>12955.02</v>
      </c>
      <c r="K219" s="96">
        <f>ROUND(G219*J219,2)</f>
        <v>62637.52</v>
      </c>
      <c r="L219" s="89"/>
      <c r="M219" s="235"/>
      <c r="N219" s="253">
        <f>ROUND(I219*H$13*I$13,2)</f>
        <v>62637.51</v>
      </c>
      <c r="O219" s="254">
        <f t="shared" si="5"/>
        <v>-0.01</v>
      </c>
    </row>
    <row r="220" spans="1:15" s="28" customFormat="1" ht="15" outlineLevel="1" x14ac:dyDescent="0.25">
      <c r="A220" s="90" t="s">
        <v>819</v>
      </c>
      <c r="B220" s="91" t="s">
        <v>284</v>
      </c>
      <c r="C220" s="91" t="s">
        <v>820</v>
      </c>
      <c r="D220" s="91" t="s">
        <v>777</v>
      </c>
      <c r="E220" s="92" t="s">
        <v>778</v>
      </c>
      <c r="F220" s="93" t="s">
        <v>185</v>
      </c>
      <c r="G220" s="97">
        <v>4.9317000000000002</v>
      </c>
      <c r="H220" s="95">
        <f>ROUND(I220/G220,2)</f>
        <v>18979.45</v>
      </c>
      <c r="I220" s="96">
        <v>93600.960000000006</v>
      </c>
      <c r="J220" s="95">
        <f>ROUND(H220*$H$13*$I$13,2)</f>
        <v>21125.67</v>
      </c>
      <c r="K220" s="96">
        <f>ROUND(G220*J220,2)</f>
        <v>104185.47</v>
      </c>
      <c r="L220" s="89"/>
      <c r="M220" s="235"/>
      <c r="N220" s="253">
        <f>ROUND(I220*H$13*I$13,2)</f>
        <v>104185.47</v>
      </c>
      <c r="O220" s="254">
        <f t="shared" si="5"/>
        <v>0</v>
      </c>
    </row>
    <row r="221" spans="1:15" s="28" customFormat="1" ht="15" outlineLevel="1" x14ac:dyDescent="0.25">
      <c r="A221" s="90" t="s">
        <v>821</v>
      </c>
      <c r="B221" s="91" t="s">
        <v>284</v>
      </c>
      <c r="C221" s="91" t="s">
        <v>822</v>
      </c>
      <c r="D221" s="91" t="s">
        <v>781</v>
      </c>
      <c r="E221" s="92" t="s">
        <v>782</v>
      </c>
      <c r="F221" s="93" t="s">
        <v>363</v>
      </c>
      <c r="G221" s="101">
        <v>0.96699999999999997</v>
      </c>
      <c r="H221" s="95">
        <f>ROUND(I221/G221,2)</f>
        <v>12393.52</v>
      </c>
      <c r="I221" s="96">
        <v>11984.53</v>
      </c>
      <c r="J221" s="95">
        <f>ROUND(H221*$H$13*$I$13,2)</f>
        <v>13794.99</v>
      </c>
      <c r="K221" s="96">
        <f>ROUND(G221*J221,2)</f>
        <v>13339.76</v>
      </c>
      <c r="L221" s="89"/>
      <c r="M221" s="235"/>
      <c r="N221" s="253">
        <f>ROUND(I221*H$13*I$13,2)</f>
        <v>13339.76</v>
      </c>
      <c r="O221" s="254">
        <f t="shared" si="5"/>
        <v>0</v>
      </c>
    </row>
    <row r="222" spans="1:15" s="28" customFormat="1" ht="15" outlineLevel="1" x14ac:dyDescent="0.25">
      <c r="A222" s="90" t="s">
        <v>823</v>
      </c>
      <c r="B222" s="91" t="s">
        <v>284</v>
      </c>
      <c r="C222" s="91" t="s">
        <v>824</v>
      </c>
      <c r="D222" s="91" t="s">
        <v>785</v>
      </c>
      <c r="E222" s="92" t="s">
        <v>786</v>
      </c>
      <c r="F222" s="93" t="s">
        <v>363</v>
      </c>
      <c r="G222" s="101">
        <v>0.96699999999999997</v>
      </c>
      <c r="H222" s="95">
        <f>ROUND(I222/G222,2)</f>
        <v>44424.480000000003</v>
      </c>
      <c r="I222" s="96">
        <v>42958.47</v>
      </c>
      <c r="J222" s="95">
        <f>ROUND(H222*$H$13*$I$13,2)</f>
        <v>49448.05</v>
      </c>
      <c r="K222" s="96">
        <f>ROUND(G222*J222,2)</f>
        <v>47816.26</v>
      </c>
      <c r="L222" s="89"/>
      <c r="M222" s="235"/>
      <c r="N222" s="253">
        <f>ROUND(I222*H$13*I$13,2)</f>
        <v>47816.27</v>
      </c>
      <c r="O222" s="254">
        <f t="shared" ref="O222:O285" si="6">N222-K222</f>
        <v>0.01</v>
      </c>
    </row>
    <row r="223" spans="1:15" s="28" customFormat="1" ht="22.5" outlineLevel="1" x14ac:dyDescent="0.25">
      <c r="A223" s="90" t="s">
        <v>825</v>
      </c>
      <c r="B223" s="91" t="s">
        <v>284</v>
      </c>
      <c r="C223" s="91" t="s">
        <v>826</v>
      </c>
      <c r="D223" s="91" t="s">
        <v>789</v>
      </c>
      <c r="E223" s="92" t="s">
        <v>790</v>
      </c>
      <c r="F223" s="93" t="s">
        <v>363</v>
      </c>
      <c r="G223" s="101">
        <v>0.96699999999999997</v>
      </c>
      <c r="H223" s="95">
        <f>ROUND(I223/G223,2)</f>
        <v>8928.4</v>
      </c>
      <c r="I223" s="96">
        <v>8633.76</v>
      </c>
      <c r="J223" s="95">
        <f>ROUND(H223*$H$13*$I$13,2)</f>
        <v>9938.0300000000007</v>
      </c>
      <c r="K223" s="96">
        <f>ROUND(G223*J223,2)</f>
        <v>9610.08</v>
      </c>
      <c r="L223" s="89"/>
      <c r="M223" s="235"/>
      <c r="N223" s="253">
        <f>ROUND(I223*H$13*I$13,2)</f>
        <v>9610.08</v>
      </c>
      <c r="O223" s="254">
        <f t="shared" si="6"/>
        <v>0</v>
      </c>
    </row>
    <row r="224" spans="1:15" s="28" customFormat="1" ht="15" outlineLevel="1" x14ac:dyDescent="0.25">
      <c r="A224" s="90" t="s">
        <v>827</v>
      </c>
      <c r="B224" s="91" t="s">
        <v>284</v>
      </c>
      <c r="C224" s="91" t="s">
        <v>828</v>
      </c>
      <c r="D224" s="91" t="s">
        <v>793</v>
      </c>
      <c r="E224" s="92" t="s">
        <v>794</v>
      </c>
      <c r="F224" s="93" t="s">
        <v>185</v>
      </c>
      <c r="G224" s="94">
        <v>6.9043799999999997</v>
      </c>
      <c r="H224" s="95">
        <f>ROUND(I224/G224,2)</f>
        <v>3404.91</v>
      </c>
      <c r="I224" s="96">
        <v>23508.77</v>
      </c>
      <c r="J224" s="95">
        <f>ROUND(H224*$H$13*$I$13,2)</f>
        <v>3789.94</v>
      </c>
      <c r="K224" s="96">
        <f>ROUND(G224*J224,2)</f>
        <v>26167.19</v>
      </c>
      <c r="L224" s="89"/>
      <c r="M224" s="235"/>
      <c r="N224" s="253">
        <f>ROUND(I224*H$13*I$13,2)</f>
        <v>26167.17</v>
      </c>
      <c r="O224" s="254">
        <f t="shared" si="6"/>
        <v>-0.02</v>
      </c>
    </row>
    <row r="225" spans="1:15" s="28" customFormat="1" ht="15" outlineLevel="1" x14ac:dyDescent="0.25">
      <c r="A225" s="90" t="s">
        <v>829</v>
      </c>
      <c r="B225" s="91" t="s">
        <v>284</v>
      </c>
      <c r="C225" s="91" t="s">
        <v>830</v>
      </c>
      <c r="D225" s="91" t="s">
        <v>831</v>
      </c>
      <c r="E225" s="92" t="s">
        <v>832</v>
      </c>
      <c r="F225" s="93" t="s">
        <v>363</v>
      </c>
      <c r="G225" s="101">
        <v>0.96699999999999997</v>
      </c>
      <c r="H225" s="95">
        <f>ROUND(I225/G225,2)</f>
        <v>519259.82</v>
      </c>
      <c r="I225" s="96">
        <v>502124.25</v>
      </c>
      <c r="J225" s="95">
        <f>ROUND(H225*$H$13*$I$13,2)</f>
        <v>577978.34</v>
      </c>
      <c r="K225" s="96">
        <f>ROUND(G225*J225,2)</f>
        <v>558905.05000000005</v>
      </c>
      <c r="L225" s="89"/>
      <c r="M225" s="235"/>
      <c r="N225" s="253">
        <f>ROUND(I225*H$13*I$13,2)</f>
        <v>558905.06000000006</v>
      </c>
      <c r="O225" s="254">
        <f t="shared" si="6"/>
        <v>0.01</v>
      </c>
    </row>
    <row r="226" spans="1:15" s="28" customFormat="1" ht="15" outlineLevel="1" x14ac:dyDescent="0.25">
      <c r="A226" s="90" t="s">
        <v>833</v>
      </c>
      <c r="B226" s="91" t="s">
        <v>284</v>
      </c>
      <c r="C226" s="91" t="s">
        <v>834</v>
      </c>
      <c r="D226" s="91" t="s">
        <v>835</v>
      </c>
      <c r="E226" s="92" t="s">
        <v>836</v>
      </c>
      <c r="F226" s="93" t="s">
        <v>185</v>
      </c>
      <c r="G226" s="94">
        <v>9.6699999999999998E-3</v>
      </c>
      <c r="H226" s="95">
        <f>ROUND(I226/G226,2)</f>
        <v>28530.51</v>
      </c>
      <c r="I226" s="96">
        <v>275.89</v>
      </c>
      <c r="J226" s="95">
        <f>ROUND(H226*$H$13*$I$13,2)</f>
        <v>31756.77</v>
      </c>
      <c r="K226" s="96">
        <f>ROUND(G226*J226,2)</f>
        <v>307.08999999999997</v>
      </c>
      <c r="L226" s="89"/>
      <c r="M226" s="235"/>
      <c r="N226" s="253">
        <f>ROUND(I226*H$13*I$13,2)</f>
        <v>307.08999999999997</v>
      </c>
      <c r="O226" s="254">
        <f t="shared" si="6"/>
        <v>0</v>
      </c>
    </row>
    <row r="227" spans="1:15" s="28" customFormat="1" ht="15" outlineLevel="1" x14ac:dyDescent="0.25">
      <c r="A227" s="90"/>
      <c r="B227" s="310" t="s">
        <v>837</v>
      </c>
      <c r="C227" s="311"/>
      <c r="D227" s="311"/>
      <c r="E227" s="312"/>
      <c r="F227" s="93"/>
      <c r="G227" s="94"/>
      <c r="H227" s="95"/>
      <c r="I227" s="96"/>
      <c r="J227" s="95"/>
      <c r="K227" s="96"/>
      <c r="L227" s="89"/>
      <c r="M227" s="235"/>
      <c r="N227" s="253">
        <f>ROUND(I227*H$13*I$13,2)</f>
        <v>0</v>
      </c>
      <c r="O227" s="254">
        <f t="shared" si="6"/>
        <v>0</v>
      </c>
    </row>
    <row r="228" spans="1:15" s="28" customFormat="1" ht="15" outlineLevel="1" x14ac:dyDescent="0.25">
      <c r="A228" s="90" t="s">
        <v>838</v>
      </c>
      <c r="B228" s="91" t="s">
        <v>284</v>
      </c>
      <c r="C228" s="91" t="s">
        <v>839</v>
      </c>
      <c r="D228" s="91" t="s">
        <v>831</v>
      </c>
      <c r="E228" s="92" t="s">
        <v>832</v>
      </c>
      <c r="F228" s="93" t="s">
        <v>363</v>
      </c>
      <c r="G228" s="101">
        <v>0.217</v>
      </c>
      <c r="H228" s="95">
        <f>ROUND(I228/G228,2)</f>
        <v>519262.71999999997</v>
      </c>
      <c r="I228" s="96">
        <v>112680.01</v>
      </c>
      <c r="J228" s="95">
        <f>ROUND(H228*$H$13*$I$13,2)</f>
        <v>577981.56999999995</v>
      </c>
      <c r="K228" s="96">
        <f>ROUND(G228*J228,2)</f>
        <v>125422</v>
      </c>
      <c r="L228" s="89"/>
      <c r="M228" s="235"/>
      <c r="N228" s="253">
        <f>ROUND(I228*H$13*I$13,2)</f>
        <v>125422</v>
      </c>
      <c r="O228" s="254">
        <f t="shared" si="6"/>
        <v>0</v>
      </c>
    </row>
    <row r="229" spans="1:15" s="28" customFormat="1" ht="15" outlineLevel="1" x14ac:dyDescent="0.25">
      <c r="A229" s="90" t="s">
        <v>840</v>
      </c>
      <c r="B229" s="91" t="s">
        <v>284</v>
      </c>
      <c r="C229" s="91" t="s">
        <v>841</v>
      </c>
      <c r="D229" s="91" t="s">
        <v>835</v>
      </c>
      <c r="E229" s="92" t="s">
        <v>836</v>
      </c>
      <c r="F229" s="93" t="s">
        <v>185</v>
      </c>
      <c r="G229" s="94">
        <v>2.1700000000000001E-3</v>
      </c>
      <c r="H229" s="95">
        <f>ROUND(I229/G229,2)</f>
        <v>28529.95</v>
      </c>
      <c r="I229" s="96">
        <v>61.91</v>
      </c>
      <c r="J229" s="95">
        <f>ROUND(H229*$H$13*$I$13,2)</f>
        <v>31756.15</v>
      </c>
      <c r="K229" s="96">
        <f>ROUND(G229*J229,2)</f>
        <v>68.91</v>
      </c>
      <c r="L229" s="89"/>
      <c r="M229" s="235"/>
      <c r="N229" s="253">
        <f>ROUND(I229*H$13*I$13,2)</f>
        <v>68.91</v>
      </c>
      <c r="O229" s="254">
        <f t="shared" si="6"/>
        <v>0</v>
      </c>
    </row>
    <row r="230" spans="1:15" s="28" customFormat="1" ht="15" outlineLevel="1" x14ac:dyDescent="0.25">
      <c r="A230" s="90"/>
      <c r="B230" s="310" t="s">
        <v>842</v>
      </c>
      <c r="C230" s="311"/>
      <c r="D230" s="311"/>
      <c r="E230" s="312"/>
      <c r="F230" s="93"/>
      <c r="G230" s="94"/>
      <c r="H230" s="95"/>
      <c r="I230" s="96"/>
      <c r="J230" s="95"/>
      <c r="K230" s="96"/>
      <c r="L230" s="89"/>
      <c r="M230" s="235"/>
      <c r="N230" s="253">
        <f>ROUND(I230*H$13*I$13,2)</f>
        <v>0</v>
      </c>
      <c r="O230" s="254">
        <f t="shared" si="6"/>
        <v>0</v>
      </c>
    </row>
    <row r="231" spans="1:15" s="28" customFormat="1" ht="15" outlineLevel="1" x14ac:dyDescent="0.25">
      <c r="A231" s="90" t="s">
        <v>843</v>
      </c>
      <c r="B231" s="91" t="s">
        <v>284</v>
      </c>
      <c r="C231" s="91" t="s">
        <v>844</v>
      </c>
      <c r="D231" s="91" t="s">
        <v>785</v>
      </c>
      <c r="E231" s="92" t="s">
        <v>786</v>
      </c>
      <c r="F231" s="93" t="s">
        <v>363</v>
      </c>
      <c r="G231" s="97">
        <v>0.16250000000000001</v>
      </c>
      <c r="H231" s="95">
        <f>ROUND(I231/G231,2)</f>
        <v>44421.17</v>
      </c>
      <c r="I231" s="96">
        <v>7218.44</v>
      </c>
      <c r="J231" s="95">
        <f>ROUND(H231*$H$13*$I$13,2)</f>
        <v>49444.37</v>
      </c>
      <c r="K231" s="96">
        <f>ROUND(G231*J231,2)</f>
        <v>8034.71</v>
      </c>
      <c r="L231" s="89"/>
      <c r="M231" s="235"/>
      <c r="N231" s="253">
        <f>ROUND(I231*H$13*I$13,2)</f>
        <v>8034.71</v>
      </c>
      <c r="O231" s="254">
        <f t="shared" si="6"/>
        <v>0</v>
      </c>
    </row>
    <row r="232" spans="1:15" s="28" customFormat="1" ht="22.5" outlineLevel="1" x14ac:dyDescent="0.25">
      <c r="A232" s="90" t="s">
        <v>845</v>
      </c>
      <c r="B232" s="91" t="s">
        <v>284</v>
      </c>
      <c r="C232" s="91" t="s">
        <v>846</v>
      </c>
      <c r="D232" s="91" t="s">
        <v>789</v>
      </c>
      <c r="E232" s="92" t="s">
        <v>790</v>
      </c>
      <c r="F232" s="93" t="s">
        <v>363</v>
      </c>
      <c r="G232" s="97">
        <v>0.16250000000000001</v>
      </c>
      <c r="H232" s="95">
        <f>ROUND(I232/G232,2)</f>
        <v>1782.46</v>
      </c>
      <c r="I232" s="96">
        <v>289.64999999999998</v>
      </c>
      <c r="J232" s="95">
        <f>ROUND(H232*$H$13*$I$13,2)</f>
        <v>1984.02</v>
      </c>
      <c r="K232" s="96">
        <f>ROUND(G232*J232,2)</f>
        <v>322.39999999999998</v>
      </c>
      <c r="L232" s="89"/>
      <c r="M232" s="235"/>
      <c r="N232" s="253">
        <f>ROUND(I232*H$13*I$13,2)</f>
        <v>322.39999999999998</v>
      </c>
      <c r="O232" s="254">
        <f t="shared" si="6"/>
        <v>0</v>
      </c>
    </row>
    <row r="233" spans="1:15" s="28" customFormat="1" ht="15" outlineLevel="1" x14ac:dyDescent="0.25">
      <c r="A233" s="90" t="s">
        <v>847</v>
      </c>
      <c r="B233" s="91" t="s">
        <v>284</v>
      </c>
      <c r="C233" s="91" t="s">
        <v>848</v>
      </c>
      <c r="D233" s="91" t="s">
        <v>793</v>
      </c>
      <c r="E233" s="92" t="s">
        <v>794</v>
      </c>
      <c r="F233" s="93" t="s">
        <v>185</v>
      </c>
      <c r="G233" s="94">
        <v>0.49725000000000003</v>
      </c>
      <c r="H233" s="95">
        <f>ROUND(I233/G233,2)</f>
        <v>3404.95</v>
      </c>
      <c r="I233" s="96">
        <v>1693.11</v>
      </c>
      <c r="J233" s="95">
        <f>ROUND(H233*$H$13*$I$13,2)</f>
        <v>3789.99</v>
      </c>
      <c r="K233" s="96">
        <f>ROUND(G233*J233,2)</f>
        <v>1884.57</v>
      </c>
      <c r="L233" s="89"/>
      <c r="M233" s="235"/>
      <c r="N233" s="253">
        <f>ROUND(I233*H$13*I$13,2)</f>
        <v>1884.57</v>
      </c>
      <c r="O233" s="254">
        <f t="shared" si="6"/>
        <v>0</v>
      </c>
    </row>
    <row r="234" spans="1:15" s="28" customFormat="1" ht="15" outlineLevel="1" x14ac:dyDescent="0.25">
      <c r="A234" s="90" t="s">
        <v>849</v>
      </c>
      <c r="B234" s="91" t="s">
        <v>284</v>
      </c>
      <c r="C234" s="91" t="s">
        <v>850</v>
      </c>
      <c r="D234" s="91" t="s">
        <v>831</v>
      </c>
      <c r="E234" s="92" t="s">
        <v>832</v>
      </c>
      <c r="F234" s="93" t="s">
        <v>363</v>
      </c>
      <c r="G234" s="97">
        <v>0.16250000000000001</v>
      </c>
      <c r="H234" s="95">
        <f>ROUND(I234/G234,2)</f>
        <v>519254.95</v>
      </c>
      <c r="I234" s="96">
        <v>84378.93</v>
      </c>
      <c r="J234" s="95">
        <f>ROUND(H234*$H$13*$I$13,2)</f>
        <v>577972.92000000004</v>
      </c>
      <c r="K234" s="96">
        <f>ROUND(G234*J234,2)</f>
        <v>93920.6</v>
      </c>
      <c r="L234" s="89"/>
      <c r="M234" s="235"/>
      <c r="N234" s="253">
        <f>ROUND(I234*H$13*I$13,2)</f>
        <v>93920.6</v>
      </c>
      <c r="O234" s="254">
        <f t="shared" si="6"/>
        <v>0</v>
      </c>
    </row>
    <row r="235" spans="1:15" s="28" customFormat="1" ht="15" outlineLevel="1" x14ac:dyDescent="0.25">
      <c r="A235" s="90" t="s">
        <v>851</v>
      </c>
      <c r="B235" s="91" t="s">
        <v>284</v>
      </c>
      <c r="C235" s="91" t="s">
        <v>852</v>
      </c>
      <c r="D235" s="91" t="s">
        <v>835</v>
      </c>
      <c r="E235" s="92" t="s">
        <v>836</v>
      </c>
      <c r="F235" s="93" t="s">
        <v>185</v>
      </c>
      <c r="G235" s="102">
        <v>1.6249999999999999E-3</v>
      </c>
      <c r="H235" s="95">
        <f>ROUND(I235/G235,2)</f>
        <v>28529.23</v>
      </c>
      <c r="I235" s="96">
        <v>46.36</v>
      </c>
      <c r="J235" s="95">
        <f>ROUND(H235*$H$13*$I$13,2)</f>
        <v>31755.35</v>
      </c>
      <c r="K235" s="96">
        <f>ROUND(G235*J235,2)</f>
        <v>51.6</v>
      </c>
      <c r="L235" s="89"/>
      <c r="M235" s="235"/>
      <c r="N235" s="253">
        <f>ROUND(I235*H$13*I$13,2)</f>
        <v>51.6</v>
      </c>
      <c r="O235" s="254">
        <f t="shared" si="6"/>
        <v>0</v>
      </c>
    </row>
    <row r="236" spans="1:15" s="28" customFormat="1" ht="15" outlineLevel="1" x14ac:dyDescent="0.25">
      <c r="A236" s="90"/>
      <c r="B236" s="310" t="s">
        <v>853</v>
      </c>
      <c r="C236" s="311"/>
      <c r="D236" s="311"/>
      <c r="E236" s="312"/>
      <c r="F236" s="93"/>
      <c r="G236" s="102"/>
      <c r="H236" s="95"/>
      <c r="I236" s="96"/>
      <c r="J236" s="95"/>
      <c r="K236" s="96"/>
      <c r="L236" s="89"/>
      <c r="M236" s="235"/>
      <c r="N236" s="253">
        <f>ROUND(I236*H$13*I$13,2)</f>
        <v>0</v>
      </c>
      <c r="O236" s="254">
        <f t="shared" si="6"/>
        <v>0</v>
      </c>
    </row>
    <row r="237" spans="1:15" s="28" customFormat="1" ht="15" outlineLevel="1" x14ac:dyDescent="0.25">
      <c r="A237" s="90" t="s">
        <v>854</v>
      </c>
      <c r="B237" s="91" t="s">
        <v>284</v>
      </c>
      <c r="C237" s="91" t="s">
        <v>855</v>
      </c>
      <c r="D237" s="91" t="s">
        <v>831</v>
      </c>
      <c r="E237" s="92" t="s">
        <v>832</v>
      </c>
      <c r="F237" s="93" t="s">
        <v>363</v>
      </c>
      <c r="G237" s="101">
        <v>4.4999999999999998E-2</v>
      </c>
      <c r="H237" s="95">
        <f>ROUND(I237/G237,2)</f>
        <v>519249.11</v>
      </c>
      <c r="I237" s="96">
        <v>23366.21</v>
      </c>
      <c r="J237" s="95">
        <f>ROUND(H237*$H$13*$I$13,2)</f>
        <v>577966.42000000004</v>
      </c>
      <c r="K237" s="96">
        <f>ROUND(G237*J237,2)</f>
        <v>26008.49</v>
      </c>
      <c r="L237" s="89"/>
      <c r="M237" s="235"/>
      <c r="N237" s="253">
        <f>ROUND(I237*H$13*I$13,2)</f>
        <v>26008.49</v>
      </c>
      <c r="O237" s="254">
        <f t="shared" si="6"/>
        <v>0</v>
      </c>
    </row>
    <row r="238" spans="1:15" s="28" customFormat="1" ht="15" outlineLevel="1" x14ac:dyDescent="0.25">
      <c r="A238" s="90" t="s">
        <v>856</v>
      </c>
      <c r="B238" s="91" t="s">
        <v>284</v>
      </c>
      <c r="C238" s="91" t="s">
        <v>857</v>
      </c>
      <c r="D238" s="91" t="s">
        <v>835</v>
      </c>
      <c r="E238" s="92" t="s">
        <v>836</v>
      </c>
      <c r="F238" s="93" t="s">
        <v>185</v>
      </c>
      <c r="G238" s="94">
        <v>4.4999999999999999E-4</v>
      </c>
      <c r="H238" s="95">
        <f>ROUND(I238/G238,2)</f>
        <v>28466.67</v>
      </c>
      <c r="I238" s="96">
        <v>12.81</v>
      </c>
      <c r="J238" s="95">
        <f>ROUND(H238*$H$13*$I$13,2)</f>
        <v>31685.72</v>
      </c>
      <c r="K238" s="96">
        <f>ROUND(G238*J238,2)</f>
        <v>14.26</v>
      </c>
      <c r="L238" s="89"/>
      <c r="M238" s="235"/>
      <c r="N238" s="253">
        <f>ROUND(I238*H$13*I$13,2)</f>
        <v>14.26</v>
      </c>
      <c r="O238" s="254">
        <f t="shared" si="6"/>
        <v>0</v>
      </c>
    </row>
    <row r="239" spans="1:15" s="28" customFormat="1" ht="15" outlineLevel="1" x14ac:dyDescent="0.25">
      <c r="A239" s="90"/>
      <c r="B239" s="310" t="s">
        <v>858</v>
      </c>
      <c r="C239" s="311"/>
      <c r="D239" s="311"/>
      <c r="E239" s="312"/>
      <c r="F239" s="93"/>
      <c r="G239" s="94"/>
      <c r="H239" s="95"/>
      <c r="I239" s="96"/>
      <c r="J239" s="95"/>
      <c r="K239" s="96"/>
      <c r="L239" s="89"/>
      <c r="M239" s="235"/>
      <c r="N239" s="253">
        <f>ROUND(I239*H$13*I$13,2)</f>
        <v>0</v>
      </c>
      <c r="O239" s="254">
        <f t="shared" si="6"/>
        <v>0</v>
      </c>
    </row>
    <row r="240" spans="1:15" s="28" customFormat="1" ht="22.5" outlineLevel="1" x14ac:dyDescent="0.25">
      <c r="A240" s="90" t="s">
        <v>859</v>
      </c>
      <c r="B240" s="91" t="s">
        <v>284</v>
      </c>
      <c r="C240" s="91" t="s">
        <v>860</v>
      </c>
      <c r="D240" s="91" t="s">
        <v>773</v>
      </c>
      <c r="E240" s="92" t="s">
        <v>774</v>
      </c>
      <c r="F240" s="93" t="s">
        <v>185</v>
      </c>
      <c r="G240" s="98">
        <v>15.8</v>
      </c>
      <c r="H240" s="95">
        <f>ROUND(I240/G240,2)</f>
        <v>11639.02</v>
      </c>
      <c r="I240" s="96">
        <v>183896.58</v>
      </c>
      <c r="J240" s="95">
        <f>ROUND(H240*$H$13*$I$13,2)</f>
        <v>12955.17</v>
      </c>
      <c r="K240" s="96">
        <f>ROUND(G240*J240,2)</f>
        <v>204691.69</v>
      </c>
      <c r="L240" s="89"/>
      <c r="M240" s="235"/>
      <c r="N240" s="253">
        <f>ROUND(I240*H$13*I$13,2)</f>
        <v>204691.83</v>
      </c>
      <c r="O240" s="254">
        <f t="shared" si="6"/>
        <v>0.14000000000000001</v>
      </c>
    </row>
    <row r="241" spans="1:15" s="28" customFormat="1" ht="15" outlineLevel="1" x14ac:dyDescent="0.25">
      <c r="A241" s="90" t="s">
        <v>861</v>
      </c>
      <c r="B241" s="91" t="s">
        <v>284</v>
      </c>
      <c r="C241" s="91" t="s">
        <v>862</v>
      </c>
      <c r="D241" s="91" t="s">
        <v>777</v>
      </c>
      <c r="E241" s="92" t="s">
        <v>778</v>
      </c>
      <c r="F241" s="93" t="s">
        <v>185</v>
      </c>
      <c r="G241" s="101">
        <v>16.116</v>
      </c>
      <c r="H241" s="95">
        <f>ROUND(I241/G241,2)</f>
        <v>18979.46</v>
      </c>
      <c r="I241" s="96">
        <v>305872.92</v>
      </c>
      <c r="J241" s="95">
        <f>ROUND(H241*$H$13*$I$13,2)</f>
        <v>21125.68</v>
      </c>
      <c r="K241" s="96">
        <f>ROUND(G241*J241,2)</f>
        <v>340461.46</v>
      </c>
      <c r="L241" s="89"/>
      <c r="M241" s="235"/>
      <c r="N241" s="253">
        <f>ROUND(I241*H$13*I$13,2)</f>
        <v>340461.4</v>
      </c>
      <c r="O241" s="254">
        <f t="shared" si="6"/>
        <v>-0.06</v>
      </c>
    </row>
    <row r="242" spans="1:15" s="28" customFormat="1" ht="15" outlineLevel="1" x14ac:dyDescent="0.25">
      <c r="A242" s="90" t="s">
        <v>863</v>
      </c>
      <c r="B242" s="91" t="s">
        <v>284</v>
      </c>
      <c r="C242" s="91" t="s">
        <v>864</v>
      </c>
      <c r="D242" s="91" t="s">
        <v>781</v>
      </c>
      <c r="E242" s="92" t="s">
        <v>782</v>
      </c>
      <c r="F242" s="93" t="s">
        <v>363</v>
      </c>
      <c r="G242" s="100">
        <v>1.58</v>
      </c>
      <c r="H242" s="95">
        <f>ROUND(I242/G242,2)</f>
        <v>12395.15</v>
      </c>
      <c r="I242" s="96">
        <v>19584.330000000002</v>
      </c>
      <c r="J242" s="95">
        <f>ROUND(H242*$H$13*$I$13,2)</f>
        <v>13796.81</v>
      </c>
      <c r="K242" s="96">
        <f>ROUND(G242*J242,2)</f>
        <v>21798.959999999999</v>
      </c>
      <c r="L242" s="89"/>
      <c r="M242" s="235"/>
      <c r="N242" s="253">
        <f>ROUND(I242*H$13*I$13,2)</f>
        <v>21798.95</v>
      </c>
      <c r="O242" s="254">
        <f t="shared" si="6"/>
        <v>-0.01</v>
      </c>
    </row>
    <row r="243" spans="1:15" s="28" customFormat="1" ht="15" outlineLevel="1" x14ac:dyDescent="0.25">
      <c r="A243" s="90" t="s">
        <v>865</v>
      </c>
      <c r="B243" s="91" t="s">
        <v>284</v>
      </c>
      <c r="C243" s="91" t="s">
        <v>866</v>
      </c>
      <c r="D243" s="91" t="s">
        <v>867</v>
      </c>
      <c r="E243" s="92" t="s">
        <v>868</v>
      </c>
      <c r="F243" s="93" t="s">
        <v>363</v>
      </c>
      <c r="G243" s="100">
        <v>1.58</v>
      </c>
      <c r="H243" s="95">
        <f>ROUND(I243/G243,2)</f>
        <v>37887.97</v>
      </c>
      <c r="I243" s="96">
        <v>59863</v>
      </c>
      <c r="J243" s="95">
        <f>ROUND(H243*$H$13*$I$13,2)</f>
        <v>42172.39</v>
      </c>
      <c r="K243" s="96">
        <f>ROUND(G243*J243,2)</f>
        <v>66632.38</v>
      </c>
      <c r="L243" s="89"/>
      <c r="M243" s="235"/>
      <c r="N243" s="253">
        <f>ROUND(I243*H$13*I$13,2)</f>
        <v>66632.38</v>
      </c>
      <c r="O243" s="254">
        <f t="shared" si="6"/>
        <v>0</v>
      </c>
    </row>
    <row r="244" spans="1:15" s="28" customFormat="1" ht="22.5" outlineLevel="1" x14ac:dyDescent="0.25">
      <c r="A244" s="90" t="s">
        <v>869</v>
      </c>
      <c r="B244" s="91" t="s">
        <v>284</v>
      </c>
      <c r="C244" s="91" t="s">
        <v>870</v>
      </c>
      <c r="D244" s="91" t="s">
        <v>871</v>
      </c>
      <c r="E244" s="92" t="s">
        <v>872</v>
      </c>
      <c r="F244" s="93" t="s">
        <v>363</v>
      </c>
      <c r="G244" s="100">
        <v>1.58</v>
      </c>
      <c r="H244" s="95">
        <f>ROUND(I244/G244,2)</f>
        <v>18492.37</v>
      </c>
      <c r="I244" s="96">
        <v>29217.94</v>
      </c>
      <c r="J244" s="95">
        <f>ROUND(H244*$H$13*$I$13,2)</f>
        <v>20583.509999999998</v>
      </c>
      <c r="K244" s="96">
        <f>ROUND(G244*J244,2)</f>
        <v>32521.95</v>
      </c>
      <c r="L244" s="89"/>
      <c r="M244" s="235"/>
      <c r="N244" s="253">
        <f>ROUND(I244*H$13*I$13,2)</f>
        <v>32521.94</v>
      </c>
      <c r="O244" s="254">
        <f t="shared" si="6"/>
        <v>-0.01</v>
      </c>
    </row>
    <row r="245" spans="1:15" s="28" customFormat="1" ht="15" outlineLevel="1" x14ac:dyDescent="0.25">
      <c r="A245" s="90" t="s">
        <v>873</v>
      </c>
      <c r="B245" s="91" t="s">
        <v>284</v>
      </c>
      <c r="C245" s="91" t="s">
        <v>874</v>
      </c>
      <c r="D245" s="91" t="s">
        <v>793</v>
      </c>
      <c r="E245" s="92" t="s">
        <v>794</v>
      </c>
      <c r="F245" s="93" t="s">
        <v>185</v>
      </c>
      <c r="G245" s="97">
        <v>12.892799999999999</v>
      </c>
      <c r="H245" s="95">
        <f>ROUND(I245/G245,2)</f>
        <v>3404.91</v>
      </c>
      <c r="I245" s="96">
        <v>43898.8</v>
      </c>
      <c r="J245" s="95">
        <f>ROUND(H245*$H$13*$I$13,2)</f>
        <v>3789.94</v>
      </c>
      <c r="K245" s="96">
        <f>ROUND(G245*J245,2)</f>
        <v>48862.94</v>
      </c>
      <c r="L245" s="89"/>
      <c r="M245" s="235"/>
      <c r="N245" s="253">
        <f>ROUND(I245*H$13*I$13,2)</f>
        <v>48862.93</v>
      </c>
      <c r="O245" s="254">
        <f t="shared" si="6"/>
        <v>-0.01</v>
      </c>
    </row>
    <row r="246" spans="1:15" s="28" customFormat="1" ht="15" outlineLevel="1" x14ac:dyDescent="0.25">
      <c r="A246" s="90" t="s">
        <v>875</v>
      </c>
      <c r="B246" s="91" t="s">
        <v>284</v>
      </c>
      <c r="C246" s="91" t="s">
        <v>876</v>
      </c>
      <c r="D246" s="91" t="s">
        <v>877</v>
      </c>
      <c r="E246" s="92" t="s">
        <v>878</v>
      </c>
      <c r="F246" s="93" t="s">
        <v>297</v>
      </c>
      <c r="G246" s="101">
        <v>0.158</v>
      </c>
      <c r="H246" s="95">
        <f>ROUND(I246/G246,2)</f>
        <v>17605</v>
      </c>
      <c r="I246" s="96">
        <v>2781.59</v>
      </c>
      <c r="J246" s="95">
        <f>ROUND(H246*$H$13*$I$13,2)</f>
        <v>19595.79</v>
      </c>
      <c r="K246" s="96">
        <f>ROUND(G246*J246,2)</f>
        <v>3096.13</v>
      </c>
      <c r="L246" s="89"/>
      <c r="M246" s="235"/>
      <c r="N246" s="253">
        <f>ROUND(I246*H$13*I$13,2)</f>
        <v>3096.14</v>
      </c>
      <c r="O246" s="254">
        <f t="shared" si="6"/>
        <v>0.01</v>
      </c>
    </row>
    <row r="247" spans="1:15" s="28" customFormat="1" ht="15" outlineLevel="1" x14ac:dyDescent="0.25">
      <c r="A247" s="90" t="s">
        <v>879</v>
      </c>
      <c r="B247" s="91" t="s">
        <v>284</v>
      </c>
      <c r="C247" s="91" t="s">
        <v>880</v>
      </c>
      <c r="D247" s="91" t="s">
        <v>306</v>
      </c>
      <c r="E247" s="92" t="s">
        <v>307</v>
      </c>
      <c r="F247" s="93" t="s">
        <v>297</v>
      </c>
      <c r="G247" s="101">
        <v>0.158</v>
      </c>
      <c r="H247" s="95">
        <f>ROUND(I247/G247,2)</f>
        <v>54474.62</v>
      </c>
      <c r="I247" s="96">
        <v>8606.99</v>
      </c>
      <c r="J247" s="95">
        <f>ROUND(H247*$H$13*$I$13,2)</f>
        <v>60634.68</v>
      </c>
      <c r="K247" s="96">
        <f>ROUND(G247*J247,2)</f>
        <v>9580.2800000000007</v>
      </c>
      <c r="L247" s="89"/>
      <c r="M247" s="235"/>
      <c r="N247" s="253">
        <f>ROUND(I247*H$13*I$13,2)</f>
        <v>9580.2800000000007</v>
      </c>
      <c r="O247" s="254">
        <f t="shared" si="6"/>
        <v>0</v>
      </c>
    </row>
    <row r="248" spans="1:15" s="28" customFormat="1" ht="15" outlineLevel="1" x14ac:dyDescent="0.25">
      <c r="A248" s="90" t="s">
        <v>881</v>
      </c>
      <c r="B248" s="91" t="s">
        <v>284</v>
      </c>
      <c r="C248" s="91" t="s">
        <v>882</v>
      </c>
      <c r="D248" s="91" t="s">
        <v>831</v>
      </c>
      <c r="E248" s="92" t="s">
        <v>832</v>
      </c>
      <c r="F248" s="93" t="s">
        <v>363</v>
      </c>
      <c r="G248" s="100">
        <v>1.58</v>
      </c>
      <c r="H248" s="95">
        <f>ROUND(I248/G248,2)</f>
        <v>519260.3</v>
      </c>
      <c r="I248" s="96">
        <v>820431.27</v>
      </c>
      <c r="J248" s="95">
        <f>ROUND(H248*$H$13*$I$13,2)</f>
        <v>577978.88</v>
      </c>
      <c r="K248" s="96">
        <f>ROUND(G248*J248,2)</f>
        <v>913206.63</v>
      </c>
      <c r="L248" s="89"/>
      <c r="M248" s="235"/>
      <c r="N248" s="253">
        <f>ROUND(I248*H$13*I$13,2)</f>
        <v>913206.62</v>
      </c>
      <c r="O248" s="254">
        <f t="shared" si="6"/>
        <v>-0.01</v>
      </c>
    </row>
    <row r="249" spans="1:15" s="28" customFormat="1" ht="15" outlineLevel="1" x14ac:dyDescent="0.25">
      <c r="A249" s="90" t="s">
        <v>883</v>
      </c>
      <c r="B249" s="91" t="s">
        <v>284</v>
      </c>
      <c r="C249" s="91" t="s">
        <v>884</v>
      </c>
      <c r="D249" s="91" t="s">
        <v>835</v>
      </c>
      <c r="E249" s="92" t="s">
        <v>836</v>
      </c>
      <c r="F249" s="93" t="s">
        <v>185</v>
      </c>
      <c r="G249" s="97">
        <v>1.5800000000000002E-2</v>
      </c>
      <c r="H249" s="95">
        <f>ROUND(I249/G249,2)</f>
        <v>28535.439999999999</v>
      </c>
      <c r="I249" s="96">
        <v>450.86</v>
      </c>
      <c r="J249" s="95">
        <f>ROUND(H249*$H$13*$I$13,2)</f>
        <v>31762.26</v>
      </c>
      <c r="K249" s="96">
        <f>ROUND(G249*J249,2)</f>
        <v>501.84</v>
      </c>
      <c r="L249" s="89"/>
      <c r="M249" s="235"/>
      <c r="N249" s="253">
        <f>ROUND(I249*H$13*I$13,2)</f>
        <v>501.84</v>
      </c>
      <c r="O249" s="254">
        <f t="shared" si="6"/>
        <v>0</v>
      </c>
    </row>
    <row r="250" spans="1:15" s="28" customFormat="1" ht="15" outlineLevel="1" x14ac:dyDescent="0.25">
      <c r="A250" s="90"/>
      <c r="B250" s="310" t="s">
        <v>885</v>
      </c>
      <c r="C250" s="311"/>
      <c r="D250" s="311"/>
      <c r="E250" s="312"/>
      <c r="F250" s="93"/>
      <c r="G250" s="97"/>
      <c r="H250" s="95"/>
      <c r="I250" s="96"/>
      <c r="J250" s="95"/>
      <c r="K250" s="96"/>
      <c r="L250" s="89"/>
      <c r="M250" s="235"/>
      <c r="N250" s="253">
        <f>ROUND(I250*H$13*I$13,2)</f>
        <v>0</v>
      </c>
      <c r="O250" s="254">
        <f t="shared" si="6"/>
        <v>0</v>
      </c>
    </row>
    <row r="251" spans="1:15" s="28" customFormat="1" ht="15" outlineLevel="1" x14ac:dyDescent="0.25">
      <c r="A251" s="90" t="s">
        <v>886</v>
      </c>
      <c r="B251" s="91" t="s">
        <v>284</v>
      </c>
      <c r="C251" s="91" t="s">
        <v>887</v>
      </c>
      <c r="D251" s="91" t="s">
        <v>888</v>
      </c>
      <c r="E251" s="92" t="s">
        <v>889</v>
      </c>
      <c r="F251" s="93" t="s">
        <v>185</v>
      </c>
      <c r="G251" s="100">
        <v>7.86</v>
      </c>
      <c r="H251" s="95">
        <f>ROUND(I251/G251,2)</f>
        <v>3441.08</v>
      </c>
      <c r="I251" s="96">
        <v>27046.880000000001</v>
      </c>
      <c r="J251" s="95">
        <f>ROUND(H251*$H$13*$I$13,2)</f>
        <v>3830.2</v>
      </c>
      <c r="K251" s="96">
        <f>ROUND(G251*J251,2)</f>
        <v>30105.37</v>
      </c>
      <c r="L251" s="89"/>
      <c r="M251" s="235"/>
      <c r="N251" s="253">
        <f>ROUND(I251*H$13*I$13,2)</f>
        <v>30105.37</v>
      </c>
      <c r="O251" s="254">
        <f t="shared" si="6"/>
        <v>0</v>
      </c>
    </row>
    <row r="252" spans="1:15" s="28" customFormat="1" ht="15" outlineLevel="1" x14ac:dyDescent="0.25">
      <c r="A252" s="90" t="s">
        <v>890</v>
      </c>
      <c r="B252" s="91" t="s">
        <v>284</v>
      </c>
      <c r="C252" s="91" t="s">
        <v>891</v>
      </c>
      <c r="D252" s="91" t="s">
        <v>892</v>
      </c>
      <c r="E252" s="92" t="s">
        <v>893</v>
      </c>
      <c r="F252" s="93" t="s">
        <v>185</v>
      </c>
      <c r="G252" s="101">
        <v>8.6460000000000008</v>
      </c>
      <c r="H252" s="95">
        <f>ROUND(I252/G252,2)</f>
        <v>2520.6999999999998</v>
      </c>
      <c r="I252" s="96">
        <v>21793.95</v>
      </c>
      <c r="J252" s="95">
        <f>ROUND(H252*$H$13*$I$13,2)</f>
        <v>2805.74</v>
      </c>
      <c r="K252" s="96">
        <f>ROUND(G252*J252,2)</f>
        <v>24258.43</v>
      </c>
      <c r="L252" s="89"/>
      <c r="M252" s="235"/>
      <c r="N252" s="253">
        <f>ROUND(I252*H$13*I$13,2)</f>
        <v>24258.44</v>
      </c>
      <c r="O252" s="254">
        <f t="shared" si="6"/>
        <v>0.01</v>
      </c>
    </row>
    <row r="253" spans="1:15" s="28" customFormat="1" ht="15" outlineLevel="1" x14ac:dyDescent="0.25">
      <c r="A253" s="90" t="s">
        <v>894</v>
      </c>
      <c r="B253" s="91" t="s">
        <v>284</v>
      </c>
      <c r="C253" s="91" t="s">
        <v>895</v>
      </c>
      <c r="D253" s="91" t="s">
        <v>867</v>
      </c>
      <c r="E253" s="92" t="s">
        <v>868</v>
      </c>
      <c r="F253" s="93" t="s">
        <v>363</v>
      </c>
      <c r="G253" s="101">
        <v>0.65500000000000003</v>
      </c>
      <c r="H253" s="95">
        <f>ROUND(I253/G253,2)</f>
        <v>37888.339999999997</v>
      </c>
      <c r="I253" s="96">
        <v>24816.86</v>
      </c>
      <c r="J253" s="95">
        <f>ROUND(H253*$H$13*$I$13,2)</f>
        <v>42172.800000000003</v>
      </c>
      <c r="K253" s="96">
        <f>ROUND(G253*J253,2)</f>
        <v>27623.18</v>
      </c>
      <c r="L253" s="89"/>
      <c r="M253" s="235"/>
      <c r="N253" s="253">
        <f>ROUND(I253*H$13*I$13,2)</f>
        <v>27623.18</v>
      </c>
      <c r="O253" s="254">
        <f t="shared" si="6"/>
        <v>0</v>
      </c>
    </row>
    <row r="254" spans="1:15" s="28" customFormat="1" ht="22.5" outlineLevel="1" x14ac:dyDescent="0.25">
      <c r="A254" s="90" t="s">
        <v>896</v>
      </c>
      <c r="B254" s="91" t="s">
        <v>284</v>
      </c>
      <c r="C254" s="91" t="s">
        <v>897</v>
      </c>
      <c r="D254" s="91" t="s">
        <v>871</v>
      </c>
      <c r="E254" s="92" t="s">
        <v>872</v>
      </c>
      <c r="F254" s="93" t="s">
        <v>363</v>
      </c>
      <c r="G254" s="101">
        <v>0.65500000000000003</v>
      </c>
      <c r="H254" s="95">
        <f>ROUND(I254/G254,2)</f>
        <v>12329.34</v>
      </c>
      <c r="I254" s="96">
        <v>8075.72</v>
      </c>
      <c r="J254" s="95">
        <f>ROUND(H254*$H$13*$I$13,2)</f>
        <v>13723.56</v>
      </c>
      <c r="K254" s="96">
        <f>ROUND(G254*J254,2)</f>
        <v>8988.93</v>
      </c>
      <c r="L254" s="89"/>
      <c r="M254" s="235"/>
      <c r="N254" s="253">
        <f>ROUND(I254*H$13*I$13,2)</f>
        <v>8988.93</v>
      </c>
      <c r="O254" s="254">
        <f t="shared" si="6"/>
        <v>0</v>
      </c>
    </row>
    <row r="255" spans="1:15" s="28" customFormat="1" ht="15" outlineLevel="1" x14ac:dyDescent="0.25">
      <c r="A255" s="90" t="s">
        <v>898</v>
      </c>
      <c r="B255" s="91" t="s">
        <v>284</v>
      </c>
      <c r="C255" s="91" t="s">
        <v>899</v>
      </c>
      <c r="D255" s="91" t="s">
        <v>793</v>
      </c>
      <c r="E255" s="92" t="s">
        <v>794</v>
      </c>
      <c r="F255" s="93" t="s">
        <v>185</v>
      </c>
      <c r="G255" s="97">
        <v>4.0086000000000004</v>
      </c>
      <c r="H255" s="95">
        <f>ROUND(I255/G255,2)</f>
        <v>3404.9</v>
      </c>
      <c r="I255" s="96">
        <v>13648.87</v>
      </c>
      <c r="J255" s="95">
        <f>ROUND(H255*$H$13*$I$13,2)</f>
        <v>3789.93</v>
      </c>
      <c r="K255" s="96">
        <f>ROUND(G255*J255,2)</f>
        <v>15192.31</v>
      </c>
      <c r="L255" s="89"/>
      <c r="M255" s="235"/>
      <c r="N255" s="253">
        <f>ROUND(I255*H$13*I$13,2)</f>
        <v>15192.3</v>
      </c>
      <c r="O255" s="254">
        <f t="shared" si="6"/>
        <v>-0.01</v>
      </c>
    </row>
    <row r="256" spans="1:15" s="28" customFormat="1" ht="15" outlineLevel="1" x14ac:dyDescent="0.25">
      <c r="A256" s="90" t="s">
        <v>900</v>
      </c>
      <c r="B256" s="91" t="s">
        <v>284</v>
      </c>
      <c r="C256" s="91" t="s">
        <v>901</v>
      </c>
      <c r="D256" s="91" t="s">
        <v>877</v>
      </c>
      <c r="E256" s="92" t="s">
        <v>878</v>
      </c>
      <c r="F256" s="93" t="s">
        <v>297</v>
      </c>
      <c r="G256" s="97">
        <v>6.5500000000000003E-2</v>
      </c>
      <c r="H256" s="95">
        <f>ROUND(I256/G256,2)</f>
        <v>17605.189999999999</v>
      </c>
      <c r="I256" s="96">
        <v>1153.1400000000001</v>
      </c>
      <c r="J256" s="95">
        <f>ROUND(H256*$H$13*$I$13,2)</f>
        <v>19596.009999999998</v>
      </c>
      <c r="K256" s="96">
        <f>ROUND(G256*J256,2)</f>
        <v>1283.54</v>
      </c>
      <c r="L256" s="89"/>
      <c r="M256" s="235"/>
      <c r="N256" s="253">
        <f>ROUND(I256*H$13*I$13,2)</f>
        <v>1283.54</v>
      </c>
      <c r="O256" s="254">
        <f t="shared" si="6"/>
        <v>0</v>
      </c>
    </row>
    <row r="257" spans="1:15" s="28" customFormat="1" ht="15" outlineLevel="1" x14ac:dyDescent="0.25">
      <c r="A257" s="90" t="s">
        <v>902</v>
      </c>
      <c r="B257" s="91" t="s">
        <v>284</v>
      </c>
      <c r="C257" s="91" t="s">
        <v>903</v>
      </c>
      <c r="D257" s="91" t="s">
        <v>306</v>
      </c>
      <c r="E257" s="92" t="s">
        <v>307</v>
      </c>
      <c r="F257" s="93" t="s">
        <v>297</v>
      </c>
      <c r="G257" s="97">
        <v>6.5500000000000003E-2</v>
      </c>
      <c r="H257" s="95">
        <f>ROUND(I257/G257,2)</f>
        <v>54473.89</v>
      </c>
      <c r="I257" s="96">
        <v>3568.04</v>
      </c>
      <c r="J257" s="95">
        <f>ROUND(H257*$H$13*$I$13,2)</f>
        <v>60633.86</v>
      </c>
      <c r="K257" s="96">
        <f>ROUND(G257*J257,2)</f>
        <v>3971.52</v>
      </c>
      <c r="L257" s="89"/>
      <c r="M257" s="235"/>
      <c r="N257" s="253">
        <f>ROUND(I257*H$13*I$13,2)</f>
        <v>3971.52</v>
      </c>
      <c r="O257" s="254">
        <f t="shared" si="6"/>
        <v>0</v>
      </c>
    </row>
    <row r="258" spans="1:15" s="28" customFormat="1" ht="15" outlineLevel="1" x14ac:dyDescent="0.25">
      <c r="A258" s="90" t="s">
        <v>904</v>
      </c>
      <c r="B258" s="91" t="s">
        <v>284</v>
      </c>
      <c r="C258" s="91" t="s">
        <v>905</v>
      </c>
      <c r="D258" s="91" t="s">
        <v>831</v>
      </c>
      <c r="E258" s="92" t="s">
        <v>832</v>
      </c>
      <c r="F258" s="93" t="s">
        <v>363</v>
      </c>
      <c r="G258" s="101">
        <v>0.65500000000000003</v>
      </c>
      <c r="H258" s="95">
        <f>ROUND(I258/G258,2)</f>
        <v>519260.47</v>
      </c>
      <c r="I258" s="96">
        <v>340115.61</v>
      </c>
      <c r="J258" s="95">
        <f>ROUND(H258*$H$13*$I$13,2)</f>
        <v>577979.06999999995</v>
      </c>
      <c r="K258" s="96">
        <f>ROUND(G258*J258,2)</f>
        <v>378576.29</v>
      </c>
      <c r="L258" s="89"/>
      <c r="M258" s="235"/>
      <c r="N258" s="253">
        <f>ROUND(I258*H$13*I$13,2)</f>
        <v>378576.29</v>
      </c>
      <c r="O258" s="254">
        <f t="shared" si="6"/>
        <v>0</v>
      </c>
    </row>
    <row r="259" spans="1:15" s="28" customFormat="1" ht="15" outlineLevel="1" x14ac:dyDescent="0.25">
      <c r="A259" s="90" t="s">
        <v>906</v>
      </c>
      <c r="B259" s="91" t="s">
        <v>284</v>
      </c>
      <c r="C259" s="91" t="s">
        <v>907</v>
      </c>
      <c r="D259" s="91" t="s">
        <v>835</v>
      </c>
      <c r="E259" s="92" t="s">
        <v>836</v>
      </c>
      <c r="F259" s="93" t="s">
        <v>185</v>
      </c>
      <c r="G259" s="94">
        <v>6.5500000000000003E-3</v>
      </c>
      <c r="H259" s="95">
        <f>ROUND(I259/G259,2)</f>
        <v>28534.35</v>
      </c>
      <c r="I259" s="96">
        <v>186.9</v>
      </c>
      <c r="J259" s="95">
        <f>ROUND(H259*$H$13*$I$13,2)</f>
        <v>31761.05</v>
      </c>
      <c r="K259" s="96">
        <f>ROUND(G259*J259,2)</f>
        <v>208.03</v>
      </c>
      <c r="L259" s="89"/>
      <c r="M259" s="235"/>
      <c r="N259" s="253">
        <f>ROUND(I259*H$13*I$13,2)</f>
        <v>208.03</v>
      </c>
      <c r="O259" s="254">
        <f t="shared" si="6"/>
        <v>0</v>
      </c>
    </row>
    <row r="260" spans="1:15" s="28" customFormat="1" ht="15" outlineLevel="1" x14ac:dyDescent="0.25">
      <c r="A260" s="90"/>
      <c r="B260" s="310" t="s">
        <v>908</v>
      </c>
      <c r="C260" s="311"/>
      <c r="D260" s="311"/>
      <c r="E260" s="312"/>
      <c r="F260" s="93"/>
      <c r="G260" s="94"/>
      <c r="H260" s="95"/>
      <c r="I260" s="96"/>
      <c r="J260" s="95"/>
      <c r="K260" s="96"/>
      <c r="L260" s="89"/>
      <c r="M260" s="235"/>
      <c r="N260" s="253">
        <f>ROUND(I260*H$13*I$13,2)</f>
        <v>0</v>
      </c>
      <c r="O260" s="254">
        <f t="shared" si="6"/>
        <v>0</v>
      </c>
    </row>
    <row r="261" spans="1:15" s="28" customFormat="1" ht="22.5" outlineLevel="1" x14ac:dyDescent="0.25">
      <c r="A261" s="90" t="s">
        <v>909</v>
      </c>
      <c r="B261" s="91" t="s">
        <v>284</v>
      </c>
      <c r="C261" s="91" t="s">
        <v>910</v>
      </c>
      <c r="D261" s="91" t="s">
        <v>773</v>
      </c>
      <c r="E261" s="92" t="s">
        <v>774</v>
      </c>
      <c r="F261" s="93" t="s">
        <v>185</v>
      </c>
      <c r="G261" s="98">
        <v>1.2</v>
      </c>
      <c r="H261" s="95">
        <f>ROUND(I261/G261,2)</f>
        <v>11639.24</v>
      </c>
      <c r="I261" s="96">
        <v>13967.09</v>
      </c>
      <c r="J261" s="95">
        <f>ROUND(H261*$H$13*$I$13,2)</f>
        <v>12955.42</v>
      </c>
      <c r="K261" s="96">
        <f>ROUND(G261*J261,2)</f>
        <v>15546.5</v>
      </c>
      <c r="L261" s="89"/>
      <c r="M261" s="235"/>
      <c r="N261" s="253">
        <f>ROUND(I261*H$13*I$13,2)</f>
        <v>15546.51</v>
      </c>
      <c r="O261" s="254">
        <f t="shared" si="6"/>
        <v>0.01</v>
      </c>
    </row>
    <row r="262" spans="1:15" s="28" customFormat="1" ht="15" outlineLevel="1" x14ac:dyDescent="0.25">
      <c r="A262" s="90" t="s">
        <v>911</v>
      </c>
      <c r="B262" s="91" t="s">
        <v>284</v>
      </c>
      <c r="C262" s="91" t="s">
        <v>912</v>
      </c>
      <c r="D262" s="91" t="s">
        <v>777</v>
      </c>
      <c r="E262" s="92" t="s">
        <v>778</v>
      </c>
      <c r="F262" s="93" t="s">
        <v>185</v>
      </c>
      <c r="G262" s="101">
        <v>1.224</v>
      </c>
      <c r="H262" s="95">
        <f>ROUND(I262/G262,2)</f>
        <v>18979.439999999999</v>
      </c>
      <c r="I262" s="96">
        <v>23230.83</v>
      </c>
      <c r="J262" s="95">
        <f>ROUND(H262*$H$13*$I$13,2)</f>
        <v>21125.66</v>
      </c>
      <c r="K262" s="96">
        <f>ROUND(G262*J262,2)</f>
        <v>25857.81</v>
      </c>
      <c r="L262" s="89"/>
      <c r="M262" s="235"/>
      <c r="N262" s="253">
        <f>ROUND(I262*H$13*I$13,2)</f>
        <v>25857.8</v>
      </c>
      <c r="O262" s="254">
        <f t="shared" si="6"/>
        <v>-0.01</v>
      </c>
    </row>
    <row r="263" spans="1:15" s="28" customFormat="1" ht="15" outlineLevel="1" x14ac:dyDescent="0.25">
      <c r="A263" s="90" t="s">
        <v>913</v>
      </c>
      <c r="B263" s="91" t="s">
        <v>284</v>
      </c>
      <c r="C263" s="91" t="s">
        <v>914</v>
      </c>
      <c r="D263" s="91" t="s">
        <v>781</v>
      </c>
      <c r="E263" s="92" t="s">
        <v>782</v>
      </c>
      <c r="F263" s="93" t="s">
        <v>363</v>
      </c>
      <c r="G263" s="100">
        <v>0.12</v>
      </c>
      <c r="H263" s="95">
        <f>ROUND(I263/G263,2)</f>
        <v>12391.17</v>
      </c>
      <c r="I263" s="96">
        <v>1486.94</v>
      </c>
      <c r="J263" s="95">
        <f>ROUND(H263*$H$13*$I$13,2)</f>
        <v>13792.38</v>
      </c>
      <c r="K263" s="96">
        <f>ROUND(G263*J263,2)</f>
        <v>1655.09</v>
      </c>
      <c r="L263" s="89"/>
      <c r="M263" s="235"/>
      <c r="N263" s="253">
        <f>ROUND(I263*H$13*I$13,2)</f>
        <v>1655.08</v>
      </c>
      <c r="O263" s="254">
        <f t="shared" si="6"/>
        <v>-0.01</v>
      </c>
    </row>
    <row r="264" spans="1:15" s="28" customFormat="1" ht="15" outlineLevel="1" x14ac:dyDescent="0.25">
      <c r="A264" s="90" t="s">
        <v>915</v>
      </c>
      <c r="B264" s="91" t="s">
        <v>284</v>
      </c>
      <c r="C264" s="91" t="s">
        <v>916</v>
      </c>
      <c r="D264" s="91" t="s">
        <v>867</v>
      </c>
      <c r="E264" s="92" t="s">
        <v>868</v>
      </c>
      <c r="F264" s="93" t="s">
        <v>363</v>
      </c>
      <c r="G264" s="100">
        <v>0.12</v>
      </c>
      <c r="H264" s="95">
        <f>ROUND(I264/G264,2)</f>
        <v>37885.919999999998</v>
      </c>
      <c r="I264" s="96">
        <v>4546.3100000000004</v>
      </c>
      <c r="J264" s="95">
        <f>ROUND(H264*$H$13*$I$13,2)</f>
        <v>42170.11</v>
      </c>
      <c r="K264" s="96">
        <f>ROUND(G264*J264,2)</f>
        <v>5060.41</v>
      </c>
      <c r="L264" s="89"/>
      <c r="M264" s="235"/>
      <c r="N264" s="253">
        <f>ROUND(I264*H$13*I$13,2)</f>
        <v>5060.41</v>
      </c>
      <c r="O264" s="254">
        <f t="shared" si="6"/>
        <v>0</v>
      </c>
    </row>
    <row r="265" spans="1:15" s="28" customFormat="1" ht="22.5" outlineLevel="1" x14ac:dyDescent="0.25">
      <c r="A265" s="90" t="s">
        <v>917</v>
      </c>
      <c r="B265" s="91" t="s">
        <v>284</v>
      </c>
      <c r="C265" s="91" t="s">
        <v>918</v>
      </c>
      <c r="D265" s="91" t="s">
        <v>871</v>
      </c>
      <c r="E265" s="92" t="s">
        <v>872</v>
      </c>
      <c r="F265" s="93" t="s">
        <v>363</v>
      </c>
      <c r="G265" s="100">
        <v>0.12</v>
      </c>
      <c r="H265" s="95">
        <f>ROUND(I265/G265,2)</f>
        <v>21572.080000000002</v>
      </c>
      <c r="I265" s="96">
        <v>2588.65</v>
      </c>
      <c r="J265" s="95">
        <f>ROUND(H265*$H$13*$I$13,2)</f>
        <v>24011.48</v>
      </c>
      <c r="K265" s="96">
        <f>ROUND(G265*J265,2)</f>
        <v>2881.38</v>
      </c>
      <c r="L265" s="89"/>
      <c r="M265" s="235"/>
      <c r="N265" s="253">
        <f>ROUND(I265*H$13*I$13,2)</f>
        <v>2881.38</v>
      </c>
      <c r="O265" s="254">
        <f t="shared" si="6"/>
        <v>0</v>
      </c>
    </row>
    <row r="266" spans="1:15" s="28" customFormat="1" ht="15" outlineLevel="1" x14ac:dyDescent="0.25">
      <c r="A266" s="90" t="s">
        <v>919</v>
      </c>
      <c r="B266" s="91" t="s">
        <v>284</v>
      </c>
      <c r="C266" s="91" t="s">
        <v>920</v>
      </c>
      <c r="D266" s="91" t="s">
        <v>793</v>
      </c>
      <c r="E266" s="92" t="s">
        <v>794</v>
      </c>
      <c r="F266" s="93" t="s">
        <v>185</v>
      </c>
      <c r="G266" s="97">
        <v>1.1015999999999999</v>
      </c>
      <c r="H266" s="95">
        <f>ROUND(I266/G266,2)</f>
        <v>3404.89</v>
      </c>
      <c r="I266" s="96">
        <v>3750.83</v>
      </c>
      <c r="J266" s="95">
        <f>ROUND(H266*$H$13*$I$13,2)</f>
        <v>3789.92</v>
      </c>
      <c r="K266" s="96">
        <f>ROUND(G266*J266,2)</f>
        <v>4174.9799999999996</v>
      </c>
      <c r="L266" s="89"/>
      <c r="M266" s="235"/>
      <c r="N266" s="253">
        <f>ROUND(I266*H$13*I$13,2)</f>
        <v>4174.9799999999996</v>
      </c>
      <c r="O266" s="254">
        <f t="shared" si="6"/>
        <v>0</v>
      </c>
    </row>
    <row r="267" spans="1:15" s="28" customFormat="1" ht="15" outlineLevel="1" x14ac:dyDescent="0.25">
      <c r="A267" s="90" t="s">
        <v>921</v>
      </c>
      <c r="B267" s="91" t="s">
        <v>284</v>
      </c>
      <c r="C267" s="91" t="s">
        <v>922</v>
      </c>
      <c r="D267" s="91" t="s">
        <v>877</v>
      </c>
      <c r="E267" s="92" t="s">
        <v>878</v>
      </c>
      <c r="F267" s="93" t="s">
        <v>297</v>
      </c>
      <c r="G267" s="101">
        <v>1.2E-2</v>
      </c>
      <c r="H267" s="95">
        <f>ROUND(I267/G267,2)</f>
        <v>17610.830000000002</v>
      </c>
      <c r="I267" s="96">
        <v>211.33</v>
      </c>
      <c r="J267" s="95">
        <f>ROUND(H267*$H$13*$I$13,2)</f>
        <v>19602.28</v>
      </c>
      <c r="K267" s="96">
        <f>ROUND(G267*J267,2)</f>
        <v>235.23</v>
      </c>
      <c r="L267" s="89"/>
      <c r="M267" s="235"/>
      <c r="N267" s="253">
        <f>ROUND(I267*H$13*I$13,2)</f>
        <v>235.23</v>
      </c>
      <c r="O267" s="254">
        <f t="shared" si="6"/>
        <v>0</v>
      </c>
    </row>
    <row r="268" spans="1:15" s="28" customFormat="1" ht="15" outlineLevel="1" x14ac:dyDescent="0.25">
      <c r="A268" s="90" t="s">
        <v>923</v>
      </c>
      <c r="B268" s="91" t="s">
        <v>284</v>
      </c>
      <c r="C268" s="91" t="s">
        <v>924</v>
      </c>
      <c r="D268" s="91" t="s">
        <v>306</v>
      </c>
      <c r="E268" s="92" t="s">
        <v>307</v>
      </c>
      <c r="F268" s="93" t="s">
        <v>297</v>
      </c>
      <c r="G268" s="101">
        <v>1.2E-2</v>
      </c>
      <c r="H268" s="95">
        <f>ROUND(I268/G268,2)</f>
        <v>54475</v>
      </c>
      <c r="I268" s="96">
        <v>653.70000000000005</v>
      </c>
      <c r="J268" s="95">
        <f>ROUND(H268*$H$13*$I$13,2)</f>
        <v>60635.1</v>
      </c>
      <c r="K268" s="96">
        <f>ROUND(G268*J268,2)</f>
        <v>727.62</v>
      </c>
      <c r="L268" s="89"/>
      <c r="M268" s="235"/>
      <c r="N268" s="253">
        <f>ROUND(I268*H$13*I$13,2)</f>
        <v>727.62</v>
      </c>
      <c r="O268" s="254">
        <f t="shared" si="6"/>
        <v>0</v>
      </c>
    </row>
    <row r="269" spans="1:15" s="28" customFormat="1" ht="22.5" outlineLevel="1" x14ac:dyDescent="0.25">
      <c r="A269" s="90" t="s">
        <v>925</v>
      </c>
      <c r="B269" s="91" t="s">
        <v>284</v>
      </c>
      <c r="C269" s="91" t="s">
        <v>926</v>
      </c>
      <c r="D269" s="91" t="s">
        <v>927</v>
      </c>
      <c r="E269" s="92" t="s">
        <v>928</v>
      </c>
      <c r="F269" s="93" t="s">
        <v>363</v>
      </c>
      <c r="G269" s="100">
        <v>0.12</v>
      </c>
      <c r="H269" s="95">
        <f>ROUND(I269/G269,2)</f>
        <v>147793</v>
      </c>
      <c r="I269" s="96">
        <v>17735.16</v>
      </c>
      <c r="J269" s="95">
        <f>ROUND(H269*$H$13*$I$13,2)</f>
        <v>164505.60999999999</v>
      </c>
      <c r="K269" s="96">
        <f>ROUND(G269*J269,2)</f>
        <v>19740.669999999998</v>
      </c>
      <c r="L269" s="89"/>
      <c r="M269" s="235"/>
      <c r="N269" s="253">
        <f>ROUND(I269*H$13*I$13,2)</f>
        <v>19740.669999999998</v>
      </c>
      <c r="O269" s="254">
        <f t="shared" si="6"/>
        <v>0</v>
      </c>
    </row>
    <row r="270" spans="1:15" s="28" customFormat="1" ht="15" outlineLevel="1" x14ac:dyDescent="0.25">
      <c r="A270" s="90" t="s">
        <v>929</v>
      </c>
      <c r="B270" s="91" t="s">
        <v>284</v>
      </c>
      <c r="C270" s="91" t="s">
        <v>930</v>
      </c>
      <c r="D270" s="91" t="s">
        <v>931</v>
      </c>
      <c r="E270" s="92" t="s">
        <v>932</v>
      </c>
      <c r="F270" s="93" t="s">
        <v>363</v>
      </c>
      <c r="G270" s="100">
        <v>0.12</v>
      </c>
      <c r="H270" s="95">
        <f>ROUND(I270/G270,2)</f>
        <v>49160.75</v>
      </c>
      <c r="I270" s="96">
        <v>5899.29</v>
      </c>
      <c r="J270" s="95">
        <f>ROUND(H270*$H$13*$I$13,2)</f>
        <v>54719.91</v>
      </c>
      <c r="K270" s="96">
        <f>ROUND(G270*J270,2)</f>
        <v>6566.39</v>
      </c>
      <c r="L270" s="89"/>
      <c r="M270" s="235"/>
      <c r="N270" s="253">
        <f>ROUND(I270*H$13*I$13,2)</f>
        <v>6566.39</v>
      </c>
      <c r="O270" s="254">
        <f t="shared" si="6"/>
        <v>0</v>
      </c>
    </row>
    <row r="271" spans="1:15" s="28" customFormat="1" ht="15" outlineLevel="1" x14ac:dyDescent="0.25">
      <c r="A271" s="90" t="s">
        <v>933</v>
      </c>
      <c r="B271" s="91" t="s">
        <v>284</v>
      </c>
      <c r="C271" s="91" t="s">
        <v>934</v>
      </c>
      <c r="D271" s="91" t="s">
        <v>935</v>
      </c>
      <c r="E271" s="92" t="s">
        <v>936</v>
      </c>
      <c r="F271" s="93" t="s">
        <v>371</v>
      </c>
      <c r="G271" s="100">
        <v>12.24</v>
      </c>
      <c r="H271" s="95">
        <f>ROUND(I271/G271,2)</f>
        <v>1079.52</v>
      </c>
      <c r="I271" s="96">
        <v>13213.27</v>
      </c>
      <c r="J271" s="95">
        <f>ROUND(H271*$H$13*$I$13,2)</f>
        <v>1201.5899999999999</v>
      </c>
      <c r="K271" s="96">
        <f>ROUND(G271*J271,2)</f>
        <v>14707.46</v>
      </c>
      <c r="L271" s="89"/>
      <c r="M271" s="235"/>
      <c r="N271" s="253">
        <f>ROUND(I271*H$13*I$13,2)</f>
        <v>14707.44</v>
      </c>
      <c r="O271" s="254">
        <f t="shared" si="6"/>
        <v>-0.02</v>
      </c>
    </row>
    <row r="272" spans="1:15" s="28" customFormat="1" ht="15" outlineLevel="1" x14ac:dyDescent="0.25">
      <c r="A272" s="90" t="s">
        <v>937</v>
      </c>
      <c r="B272" s="91" t="s">
        <v>284</v>
      </c>
      <c r="C272" s="91" t="s">
        <v>938</v>
      </c>
      <c r="D272" s="91" t="s">
        <v>939</v>
      </c>
      <c r="E272" s="92" t="s">
        <v>940</v>
      </c>
      <c r="F272" s="93" t="s">
        <v>380</v>
      </c>
      <c r="G272" s="99">
        <v>6</v>
      </c>
      <c r="H272" s="95">
        <f>ROUND(I272/G272,2)</f>
        <v>390.81</v>
      </c>
      <c r="I272" s="96">
        <v>2344.85</v>
      </c>
      <c r="J272" s="95">
        <f>ROUND(H272*$H$13*$I$13,2)</f>
        <v>435</v>
      </c>
      <c r="K272" s="96">
        <f>ROUND(G272*J272,2)</f>
        <v>2610</v>
      </c>
      <c r="L272" s="89"/>
      <c r="M272" s="235"/>
      <c r="N272" s="253">
        <f>ROUND(I272*H$13*I$13,2)</f>
        <v>2610.0100000000002</v>
      </c>
      <c r="O272" s="254">
        <f t="shared" si="6"/>
        <v>0.01</v>
      </c>
    </row>
    <row r="273" spans="1:15" s="28" customFormat="1" ht="15" outlineLevel="1" x14ac:dyDescent="0.25">
      <c r="A273" s="90"/>
      <c r="B273" s="310" t="s">
        <v>941</v>
      </c>
      <c r="C273" s="311"/>
      <c r="D273" s="311"/>
      <c r="E273" s="312"/>
      <c r="F273" s="93"/>
      <c r="G273" s="99"/>
      <c r="H273" s="95"/>
      <c r="I273" s="96"/>
      <c r="J273" s="95"/>
      <c r="K273" s="96"/>
      <c r="L273" s="89"/>
      <c r="M273" s="235"/>
      <c r="N273" s="253">
        <f>ROUND(I273*H$13*I$13,2)</f>
        <v>0</v>
      </c>
      <c r="O273" s="254">
        <f t="shared" si="6"/>
        <v>0</v>
      </c>
    </row>
    <row r="274" spans="1:15" s="28" customFormat="1" ht="15" outlineLevel="1" x14ac:dyDescent="0.25">
      <c r="A274" s="90" t="s">
        <v>942</v>
      </c>
      <c r="B274" s="91" t="s">
        <v>284</v>
      </c>
      <c r="C274" s="91" t="s">
        <v>943</v>
      </c>
      <c r="D274" s="91" t="s">
        <v>888</v>
      </c>
      <c r="E274" s="92" t="s">
        <v>889</v>
      </c>
      <c r="F274" s="93" t="s">
        <v>185</v>
      </c>
      <c r="G274" s="100">
        <v>6.78</v>
      </c>
      <c r="H274" s="95">
        <f>ROUND(I274/G274,2)</f>
        <v>3441.08</v>
      </c>
      <c r="I274" s="96">
        <v>23330.49</v>
      </c>
      <c r="J274" s="95">
        <f>ROUND(H274*$H$13*$I$13,2)</f>
        <v>3830.2</v>
      </c>
      <c r="K274" s="96">
        <f>ROUND(G274*J274,2)</f>
        <v>25968.76</v>
      </c>
      <c r="L274" s="89"/>
      <c r="M274" s="235"/>
      <c r="N274" s="253">
        <f>ROUND(I274*H$13*I$13,2)</f>
        <v>25968.73</v>
      </c>
      <c r="O274" s="254">
        <f t="shared" si="6"/>
        <v>-0.03</v>
      </c>
    </row>
    <row r="275" spans="1:15" s="28" customFormat="1" ht="15" outlineLevel="1" x14ac:dyDescent="0.25">
      <c r="A275" s="90" t="s">
        <v>944</v>
      </c>
      <c r="B275" s="91" t="s">
        <v>284</v>
      </c>
      <c r="C275" s="91" t="s">
        <v>945</v>
      </c>
      <c r="D275" s="91" t="s">
        <v>892</v>
      </c>
      <c r="E275" s="92" t="s">
        <v>893</v>
      </c>
      <c r="F275" s="93" t="s">
        <v>185</v>
      </c>
      <c r="G275" s="101">
        <v>7.4580000000000002</v>
      </c>
      <c r="H275" s="95">
        <f>ROUND(I275/G275,2)</f>
        <v>2520.69</v>
      </c>
      <c r="I275" s="96">
        <v>18799.310000000001</v>
      </c>
      <c r="J275" s="95">
        <f>ROUND(H275*$H$13*$I$13,2)</f>
        <v>2805.73</v>
      </c>
      <c r="K275" s="96">
        <f>ROUND(G275*J275,2)</f>
        <v>20925.13</v>
      </c>
      <c r="L275" s="89"/>
      <c r="M275" s="235"/>
      <c r="N275" s="253">
        <f>ROUND(I275*H$13*I$13,2)</f>
        <v>20925.16</v>
      </c>
      <c r="O275" s="254">
        <f t="shared" si="6"/>
        <v>0.03</v>
      </c>
    </row>
    <row r="276" spans="1:15" s="28" customFormat="1" ht="15" outlineLevel="1" x14ac:dyDescent="0.25">
      <c r="A276" s="90" t="s">
        <v>946</v>
      </c>
      <c r="B276" s="91" t="s">
        <v>284</v>
      </c>
      <c r="C276" s="91" t="s">
        <v>947</v>
      </c>
      <c r="D276" s="91" t="s">
        <v>867</v>
      </c>
      <c r="E276" s="92" t="s">
        <v>868</v>
      </c>
      <c r="F276" s="93" t="s">
        <v>363</v>
      </c>
      <c r="G276" s="101">
        <v>0.56499999999999995</v>
      </c>
      <c r="H276" s="95">
        <f>ROUND(I276/G276,2)</f>
        <v>37889.89</v>
      </c>
      <c r="I276" s="96">
        <v>21407.79</v>
      </c>
      <c r="J276" s="95">
        <f>ROUND(H276*$H$13*$I$13,2)</f>
        <v>42174.52</v>
      </c>
      <c r="K276" s="96">
        <f>ROUND(G276*J276,2)</f>
        <v>23828.6</v>
      </c>
      <c r="L276" s="89"/>
      <c r="M276" s="235"/>
      <c r="N276" s="253">
        <f>ROUND(I276*H$13*I$13,2)</f>
        <v>23828.61</v>
      </c>
      <c r="O276" s="254">
        <f t="shared" si="6"/>
        <v>0.01</v>
      </c>
    </row>
    <row r="277" spans="1:15" s="28" customFormat="1" ht="22.5" outlineLevel="1" x14ac:dyDescent="0.25">
      <c r="A277" s="90" t="s">
        <v>948</v>
      </c>
      <c r="B277" s="91" t="s">
        <v>284</v>
      </c>
      <c r="C277" s="91" t="s">
        <v>949</v>
      </c>
      <c r="D277" s="91" t="s">
        <v>871</v>
      </c>
      <c r="E277" s="92" t="s">
        <v>872</v>
      </c>
      <c r="F277" s="93" t="s">
        <v>363</v>
      </c>
      <c r="G277" s="101">
        <v>0.56499999999999995</v>
      </c>
      <c r="H277" s="95">
        <f>ROUND(I277/G277,2)</f>
        <v>15410.88</v>
      </c>
      <c r="I277" s="96">
        <v>8707.15</v>
      </c>
      <c r="J277" s="95">
        <f>ROUND(H277*$H$13*$I$13,2)</f>
        <v>17153.560000000001</v>
      </c>
      <c r="K277" s="96">
        <f>ROUND(G277*J277,2)</f>
        <v>9691.76</v>
      </c>
      <c r="L277" s="89"/>
      <c r="M277" s="235"/>
      <c r="N277" s="253">
        <f>ROUND(I277*H$13*I$13,2)</f>
        <v>9691.76</v>
      </c>
      <c r="O277" s="254">
        <f t="shared" si="6"/>
        <v>0</v>
      </c>
    </row>
    <row r="278" spans="1:15" s="28" customFormat="1" ht="15" outlineLevel="1" x14ac:dyDescent="0.25">
      <c r="A278" s="90" t="s">
        <v>950</v>
      </c>
      <c r="B278" s="91" t="s">
        <v>284</v>
      </c>
      <c r="C278" s="91" t="s">
        <v>951</v>
      </c>
      <c r="D278" s="91" t="s">
        <v>793</v>
      </c>
      <c r="E278" s="92" t="s">
        <v>794</v>
      </c>
      <c r="F278" s="93" t="s">
        <v>185</v>
      </c>
      <c r="G278" s="97">
        <v>4.0340999999999996</v>
      </c>
      <c r="H278" s="95">
        <f>ROUND(I278/G278,2)</f>
        <v>3404.9</v>
      </c>
      <c r="I278" s="96">
        <v>13735.72</v>
      </c>
      <c r="J278" s="95">
        <f>ROUND(H278*$H$13*$I$13,2)</f>
        <v>3789.93</v>
      </c>
      <c r="K278" s="96">
        <f>ROUND(G278*J278,2)</f>
        <v>15288.96</v>
      </c>
      <c r="L278" s="89"/>
      <c r="M278" s="235"/>
      <c r="N278" s="253">
        <f>ROUND(I278*H$13*I$13,2)</f>
        <v>15288.97</v>
      </c>
      <c r="O278" s="254">
        <f t="shared" si="6"/>
        <v>0.01</v>
      </c>
    </row>
    <row r="279" spans="1:15" s="28" customFormat="1" ht="15" outlineLevel="1" x14ac:dyDescent="0.25">
      <c r="A279" s="90" t="s">
        <v>952</v>
      </c>
      <c r="B279" s="91" t="s">
        <v>284</v>
      </c>
      <c r="C279" s="91" t="s">
        <v>953</v>
      </c>
      <c r="D279" s="91" t="s">
        <v>877</v>
      </c>
      <c r="E279" s="92" t="s">
        <v>878</v>
      </c>
      <c r="F279" s="93" t="s">
        <v>297</v>
      </c>
      <c r="G279" s="97">
        <v>5.6500000000000002E-2</v>
      </c>
      <c r="H279" s="95">
        <f>ROUND(I279/G279,2)</f>
        <v>17600.71</v>
      </c>
      <c r="I279" s="96">
        <v>994.44</v>
      </c>
      <c r="J279" s="95">
        <f>ROUND(H279*$H$13*$I$13,2)</f>
        <v>19591.02</v>
      </c>
      <c r="K279" s="96">
        <f>ROUND(G279*J279,2)</f>
        <v>1106.8900000000001</v>
      </c>
      <c r="L279" s="89"/>
      <c r="M279" s="235"/>
      <c r="N279" s="253">
        <f>ROUND(I279*H$13*I$13,2)</f>
        <v>1106.8900000000001</v>
      </c>
      <c r="O279" s="254">
        <f t="shared" si="6"/>
        <v>0</v>
      </c>
    </row>
    <row r="280" spans="1:15" s="28" customFormat="1" ht="15" outlineLevel="1" x14ac:dyDescent="0.25">
      <c r="A280" s="90" t="s">
        <v>954</v>
      </c>
      <c r="B280" s="91" t="s">
        <v>284</v>
      </c>
      <c r="C280" s="91" t="s">
        <v>955</v>
      </c>
      <c r="D280" s="91" t="s">
        <v>306</v>
      </c>
      <c r="E280" s="92" t="s">
        <v>307</v>
      </c>
      <c r="F280" s="93" t="s">
        <v>297</v>
      </c>
      <c r="G280" s="97">
        <v>5.6500000000000002E-2</v>
      </c>
      <c r="H280" s="95">
        <f>ROUND(I280/G280,2)</f>
        <v>54473.81</v>
      </c>
      <c r="I280" s="96">
        <v>3077.77</v>
      </c>
      <c r="J280" s="95">
        <f>ROUND(H280*$H$13*$I$13,2)</f>
        <v>60633.77</v>
      </c>
      <c r="K280" s="96">
        <f>ROUND(G280*J280,2)</f>
        <v>3425.81</v>
      </c>
      <c r="L280" s="89"/>
      <c r="M280" s="235"/>
      <c r="N280" s="253">
        <f>ROUND(I280*H$13*I$13,2)</f>
        <v>3425.81</v>
      </c>
      <c r="O280" s="254">
        <f t="shared" si="6"/>
        <v>0</v>
      </c>
    </row>
    <row r="281" spans="1:15" s="28" customFormat="1" ht="22.5" outlineLevel="1" x14ac:dyDescent="0.25">
      <c r="A281" s="90" t="s">
        <v>956</v>
      </c>
      <c r="B281" s="91" t="s">
        <v>284</v>
      </c>
      <c r="C281" s="91" t="s">
        <v>957</v>
      </c>
      <c r="D281" s="91" t="s">
        <v>927</v>
      </c>
      <c r="E281" s="92" t="s">
        <v>928</v>
      </c>
      <c r="F281" s="93" t="s">
        <v>363</v>
      </c>
      <c r="G281" s="101">
        <v>0.56499999999999995</v>
      </c>
      <c r="H281" s="95">
        <f>ROUND(I281/G281,2)</f>
        <v>147791.79</v>
      </c>
      <c r="I281" s="96">
        <v>83502.36</v>
      </c>
      <c r="J281" s="95">
        <f>ROUND(H281*$H$13*$I$13,2)</f>
        <v>164504.26</v>
      </c>
      <c r="K281" s="96">
        <f>ROUND(G281*J281,2)</f>
        <v>92944.91</v>
      </c>
      <c r="L281" s="89"/>
      <c r="M281" s="235"/>
      <c r="N281" s="253">
        <f>ROUND(I281*H$13*I$13,2)</f>
        <v>92944.91</v>
      </c>
      <c r="O281" s="254">
        <f t="shared" si="6"/>
        <v>0</v>
      </c>
    </row>
    <row r="282" spans="1:15" s="28" customFormat="1" ht="15" outlineLevel="1" x14ac:dyDescent="0.25">
      <c r="A282" s="90" t="s">
        <v>958</v>
      </c>
      <c r="B282" s="91" t="s">
        <v>284</v>
      </c>
      <c r="C282" s="91" t="s">
        <v>959</v>
      </c>
      <c r="D282" s="91" t="s">
        <v>931</v>
      </c>
      <c r="E282" s="92" t="s">
        <v>932</v>
      </c>
      <c r="F282" s="93" t="s">
        <v>363</v>
      </c>
      <c r="G282" s="101">
        <v>0.56499999999999995</v>
      </c>
      <c r="H282" s="95">
        <f>ROUND(I282/G282,2)</f>
        <v>49159.06</v>
      </c>
      <c r="I282" s="96">
        <v>27774.87</v>
      </c>
      <c r="J282" s="95">
        <f>ROUND(H282*$H$13*$I$13,2)</f>
        <v>54718.03</v>
      </c>
      <c r="K282" s="96">
        <f>ROUND(G282*J282,2)</f>
        <v>30915.69</v>
      </c>
      <c r="L282" s="89"/>
      <c r="M282" s="235"/>
      <c r="N282" s="253">
        <f>ROUND(I282*H$13*I$13,2)</f>
        <v>30915.69</v>
      </c>
      <c r="O282" s="254">
        <f t="shared" si="6"/>
        <v>0</v>
      </c>
    </row>
    <row r="283" spans="1:15" s="28" customFormat="1" ht="15" outlineLevel="1" x14ac:dyDescent="0.25">
      <c r="A283" s="90" t="s">
        <v>960</v>
      </c>
      <c r="B283" s="91" t="s">
        <v>284</v>
      </c>
      <c r="C283" s="91" t="s">
        <v>961</v>
      </c>
      <c r="D283" s="91" t="s">
        <v>935</v>
      </c>
      <c r="E283" s="92" t="s">
        <v>936</v>
      </c>
      <c r="F283" s="93" t="s">
        <v>371</v>
      </c>
      <c r="G283" s="100">
        <v>57.63</v>
      </c>
      <c r="H283" s="95">
        <f>ROUND(I283/G283,2)</f>
        <v>1079.52</v>
      </c>
      <c r="I283" s="96">
        <v>62212.54</v>
      </c>
      <c r="J283" s="95">
        <f>ROUND(H283*$H$13*$I$13,2)</f>
        <v>1201.5899999999999</v>
      </c>
      <c r="K283" s="96">
        <f>ROUND(G283*J283,2)</f>
        <v>69247.63</v>
      </c>
      <c r="L283" s="89"/>
      <c r="M283" s="235"/>
      <c r="N283" s="253">
        <f>ROUND(I283*H$13*I$13,2)</f>
        <v>69247.61</v>
      </c>
      <c r="O283" s="254">
        <f t="shared" si="6"/>
        <v>-0.02</v>
      </c>
    </row>
    <row r="284" spans="1:15" s="28" customFormat="1" ht="15" outlineLevel="1" x14ac:dyDescent="0.25">
      <c r="A284" s="90" t="s">
        <v>962</v>
      </c>
      <c r="B284" s="91" t="s">
        <v>284</v>
      </c>
      <c r="C284" s="91" t="s">
        <v>963</v>
      </c>
      <c r="D284" s="91" t="s">
        <v>939</v>
      </c>
      <c r="E284" s="92" t="s">
        <v>940</v>
      </c>
      <c r="F284" s="93" t="s">
        <v>380</v>
      </c>
      <c r="G284" s="100">
        <v>28.25</v>
      </c>
      <c r="H284" s="95">
        <f>ROUND(I284/G284,2)</f>
        <v>390.81</v>
      </c>
      <c r="I284" s="96">
        <v>11040.35</v>
      </c>
      <c r="J284" s="95">
        <f>ROUND(H284*$H$13*$I$13,2)</f>
        <v>435</v>
      </c>
      <c r="K284" s="96">
        <f>ROUND(G284*J284,2)</f>
        <v>12288.75</v>
      </c>
      <c r="L284" s="89"/>
      <c r="M284" s="235"/>
      <c r="N284" s="253">
        <f>ROUND(I284*H$13*I$13,2)</f>
        <v>12288.81</v>
      </c>
      <c r="O284" s="254">
        <f t="shared" si="6"/>
        <v>0.06</v>
      </c>
    </row>
    <row r="285" spans="1:15" s="28" customFormat="1" ht="15" outlineLevel="1" x14ac:dyDescent="0.25">
      <c r="A285" s="90"/>
      <c r="B285" s="310" t="s">
        <v>964</v>
      </c>
      <c r="C285" s="311"/>
      <c r="D285" s="311"/>
      <c r="E285" s="312"/>
      <c r="F285" s="93"/>
      <c r="G285" s="100"/>
      <c r="H285" s="95"/>
      <c r="I285" s="96"/>
      <c r="J285" s="95"/>
      <c r="K285" s="96"/>
      <c r="L285" s="89"/>
      <c r="M285" s="235"/>
      <c r="N285" s="253">
        <f>ROUND(I285*H$13*I$13,2)</f>
        <v>0</v>
      </c>
      <c r="O285" s="254">
        <f t="shared" si="6"/>
        <v>0</v>
      </c>
    </row>
    <row r="286" spans="1:15" s="28" customFormat="1" ht="22.5" outlineLevel="1" x14ac:dyDescent="0.25">
      <c r="A286" s="90" t="s">
        <v>965</v>
      </c>
      <c r="B286" s="91" t="s">
        <v>284</v>
      </c>
      <c r="C286" s="91" t="s">
        <v>966</v>
      </c>
      <c r="D286" s="91" t="s">
        <v>773</v>
      </c>
      <c r="E286" s="92" t="s">
        <v>774</v>
      </c>
      <c r="F286" s="93" t="s">
        <v>185</v>
      </c>
      <c r="G286" s="98">
        <v>6.2</v>
      </c>
      <c r="H286" s="95">
        <f>ROUND(I286/G286,2)</f>
        <v>11639.08</v>
      </c>
      <c r="I286" s="96">
        <v>72162.28</v>
      </c>
      <c r="J286" s="95">
        <f>ROUND(H286*$H$13*$I$13,2)</f>
        <v>12955.24</v>
      </c>
      <c r="K286" s="96">
        <f>ROUND(G286*J286,2)</f>
        <v>80322.490000000005</v>
      </c>
      <c r="L286" s="89"/>
      <c r="M286" s="235"/>
      <c r="N286" s="253">
        <f>ROUND(I286*H$13*I$13,2)</f>
        <v>80322.48</v>
      </c>
      <c r="O286" s="254">
        <f t="shared" ref="O286:O349" si="7">N286-K286</f>
        <v>-0.01</v>
      </c>
    </row>
    <row r="287" spans="1:15" s="28" customFormat="1" ht="15" outlineLevel="1" x14ac:dyDescent="0.25">
      <c r="A287" s="90" t="s">
        <v>967</v>
      </c>
      <c r="B287" s="91" t="s">
        <v>284</v>
      </c>
      <c r="C287" s="91" t="s">
        <v>968</v>
      </c>
      <c r="D287" s="91" t="s">
        <v>777</v>
      </c>
      <c r="E287" s="92" t="s">
        <v>778</v>
      </c>
      <c r="F287" s="93" t="s">
        <v>185</v>
      </c>
      <c r="G287" s="101">
        <v>6.3239999999999998</v>
      </c>
      <c r="H287" s="95">
        <f>ROUND(I287/G287,2)</f>
        <v>18979.46</v>
      </c>
      <c r="I287" s="96">
        <v>120026.13</v>
      </c>
      <c r="J287" s="95">
        <f>ROUND(H287*$H$13*$I$13,2)</f>
        <v>21125.68</v>
      </c>
      <c r="K287" s="96">
        <f>ROUND(G287*J287,2)</f>
        <v>133598.79999999999</v>
      </c>
      <c r="L287" s="89"/>
      <c r="M287" s="235"/>
      <c r="N287" s="253">
        <f>ROUND(I287*H$13*I$13,2)</f>
        <v>133598.82999999999</v>
      </c>
      <c r="O287" s="254">
        <f t="shared" si="7"/>
        <v>0.03</v>
      </c>
    </row>
    <row r="288" spans="1:15" s="28" customFormat="1" ht="15" outlineLevel="1" x14ac:dyDescent="0.25">
      <c r="A288" s="90" t="s">
        <v>969</v>
      </c>
      <c r="B288" s="91" t="s">
        <v>284</v>
      </c>
      <c r="C288" s="91" t="s">
        <v>970</v>
      </c>
      <c r="D288" s="91" t="s">
        <v>781</v>
      </c>
      <c r="E288" s="92" t="s">
        <v>782</v>
      </c>
      <c r="F288" s="93" t="s">
        <v>363</v>
      </c>
      <c r="G288" s="100">
        <v>0.62</v>
      </c>
      <c r="H288" s="95">
        <f>ROUND(I288/G288,2)</f>
        <v>12395</v>
      </c>
      <c r="I288" s="96">
        <v>7684.9</v>
      </c>
      <c r="J288" s="95">
        <f>ROUND(H288*$H$13*$I$13,2)</f>
        <v>13796.64</v>
      </c>
      <c r="K288" s="96">
        <f>ROUND(G288*J288,2)</f>
        <v>8553.92</v>
      </c>
      <c r="L288" s="89"/>
      <c r="M288" s="235"/>
      <c r="N288" s="253">
        <f>ROUND(I288*H$13*I$13,2)</f>
        <v>8553.92</v>
      </c>
      <c r="O288" s="254">
        <f t="shared" si="7"/>
        <v>0</v>
      </c>
    </row>
    <row r="289" spans="1:15" s="28" customFormat="1" ht="15" outlineLevel="1" x14ac:dyDescent="0.25">
      <c r="A289" s="90" t="s">
        <v>971</v>
      </c>
      <c r="B289" s="91" t="s">
        <v>284</v>
      </c>
      <c r="C289" s="91" t="s">
        <v>972</v>
      </c>
      <c r="D289" s="91" t="s">
        <v>867</v>
      </c>
      <c r="E289" s="92" t="s">
        <v>868</v>
      </c>
      <c r="F289" s="93" t="s">
        <v>363</v>
      </c>
      <c r="G289" s="100">
        <v>0.62</v>
      </c>
      <c r="H289" s="95">
        <f>ROUND(I289/G289,2)</f>
        <v>37886.559999999998</v>
      </c>
      <c r="I289" s="96">
        <v>23489.67</v>
      </c>
      <c r="J289" s="95">
        <f>ROUND(H289*$H$13*$I$13,2)</f>
        <v>42170.82</v>
      </c>
      <c r="K289" s="96">
        <f>ROUND(G289*J289,2)</f>
        <v>26145.91</v>
      </c>
      <c r="L289" s="89"/>
      <c r="M289" s="235"/>
      <c r="N289" s="253">
        <f>ROUND(I289*H$13*I$13,2)</f>
        <v>26145.91</v>
      </c>
      <c r="O289" s="254">
        <f t="shared" si="7"/>
        <v>0</v>
      </c>
    </row>
    <row r="290" spans="1:15" s="28" customFormat="1" ht="22.5" outlineLevel="1" x14ac:dyDescent="0.25">
      <c r="A290" s="90" t="s">
        <v>973</v>
      </c>
      <c r="B290" s="91" t="s">
        <v>284</v>
      </c>
      <c r="C290" s="91" t="s">
        <v>974</v>
      </c>
      <c r="D290" s="91" t="s">
        <v>871</v>
      </c>
      <c r="E290" s="92" t="s">
        <v>872</v>
      </c>
      <c r="F290" s="93" t="s">
        <v>363</v>
      </c>
      <c r="G290" s="100">
        <v>0.62</v>
      </c>
      <c r="H290" s="95">
        <f>ROUND(I290/G290,2)</f>
        <v>18493.689999999999</v>
      </c>
      <c r="I290" s="96">
        <v>11466.09</v>
      </c>
      <c r="J290" s="95">
        <f>ROUND(H290*$H$13*$I$13,2)</f>
        <v>20584.98</v>
      </c>
      <c r="K290" s="96">
        <f>ROUND(G290*J290,2)</f>
        <v>12762.69</v>
      </c>
      <c r="L290" s="89"/>
      <c r="M290" s="235"/>
      <c r="N290" s="253">
        <f>ROUND(I290*H$13*I$13,2)</f>
        <v>12762.69</v>
      </c>
      <c r="O290" s="254">
        <f t="shared" si="7"/>
        <v>0</v>
      </c>
    </row>
    <row r="291" spans="1:15" s="28" customFormat="1" ht="15" outlineLevel="1" x14ac:dyDescent="0.25">
      <c r="A291" s="90" t="s">
        <v>975</v>
      </c>
      <c r="B291" s="91" t="s">
        <v>284</v>
      </c>
      <c r="C291" s="91" t="s">
        <v>976</v>
      </c>
      <c r="D291" s="91" t="s">
        <v>793</v>
      </c>
      <c r="E291" s="92" t="s">
        <v>794</v>
      </c>
      <c r="F291" s="93" t="s">
        <v>185</v>
      </c>
      <c r="G291" s="97">
        <v>5.0591999999999997</v>
      </c>
      <c r="H291" s="95">
        <f>ROUND(I291/G291,2)</f>
        <v>3404.91</v>
      </c>
      <c r="I291" s="96">
        <v>17226.099999999999</v>
      </c>
      <c r="J291" s="95">
        <f>ROUND(H291*$H$13*$I$13,2)</f>
        <v>3789.94</v>
      </c>
      <c r="K291" s="96">
        <f>ROUND(G291*J291,2)</f>
        <v>19174.060000000001</v>
      </c>
      <c r="L291" s="89"/>
      <c r="M291" s="235"/>
      <c r="N291" s="253">
        <f>ROUND(I291*H$13*I$13,2)</f>
        <v>19174.05</v>
      </c>
      <c r="O291" s="254">
        <f t="shared" si="7"/>
        <v>-0.01</v>
      </c>
    </row>
    <row r="292" spans="1:15" s="28" customFormat="1" ht="15" outlineLevel="1" x14ac:dyDescent="0.25">
      <c r="A292" s="90" t="s">
        <v>977</v>
      </c>
      <c r="B292" s="91" t="s">
        <v>284</v>
      </c>
      <c r="C292" s="91" t="s">
        <v>978</v>
      </c>
      <c r="D292" s="91" t="s">
        <v>877</v>
      </c>
      <c r="E292" s="92" t="s">
        <v>878</v>
      </c>
      <c r="F292" s="93" t="s">
        <v>297</v>
      </c>
      <c r="G292" s="101">
        <v>6.2E-2</v>
      </c>
      <c r="H292" s="95">
        <f>ROUND(I292/G292,2)</f>
        <v>17610.97</v>
      </c>
      <c r="I292" s="96">
        <v>1091.8800000000001</v>
      </c>
      <c r="J292" s="95">
        <f>ROUND(H292*$H$13*$I$13,2)</f>
        <v>19602.439999999999</v>
      </c>
      <c r="K292" s="96">
        <f>ROUND(G292*J292,2)</f>
        <v>1215.3499999999999</v>
      </c>
      <c r="L292" s="89"/>
      <c r="M292" s="235"/>
      <c r="N292" s="253">
        <f>ROUND(I292*H$13*I$13,2)</f>
        <v>1215.3499999999999</v>
      </c>
      <c r="O292" s="254">
        <f t="shared" si="7"/>
        <v>0</v>
      </c>
    </row>
    <row r="293" spans="1:15" s="28" customFormat="1" ht="15" outlineLevel="1" x14ac:dyDescent="0.25">
      <c r="A293" s="90" t="s">
        <v>979</v>
      </c>
      <c r="B293" s="91" t="s">
        <v>284</v>
      </c>
      <c r="C293" s="91" t="s">
        <v>980</v>
      </c>
      <c r="D293" s="91" t="s">
        <v>306</v>
      </c>
      <c r="E293" s="92" t="s">
        <v>307</v>
      </c>
      <c r="F293" s="93" t="s">
        <v>297</v>
      </c>
      <c r="G293" s="101">
        <v>6.2E-2</v>
      </c>
      <c r="H293" s="95">
        <f>ROUND(I293/G293,2)</f>
        <v>54474.68</v>
      </c>
      <c r="I293" s="96">
        <v>3377.43</v>
      </c>
      <c r="J293" s="95">
        <f>ROUND(H293*$H$13*$I$13,2)</f>
        <v>60634.74</v>
      </c>
      <c r="K293" s="96">
        <f>ROUND(G293*J293,2)</f>
        <v>3759.35</v>
      </c>
      <c r="L293" s="89"/>
      <c r="M293" s="235"/>
      <c r="N293" s="253">
        <f>ROUND(I293*H$13*I$13,2)</f>
        <v>3759.35</v>
      </c>
      <c r="O293" s="254">
        <f t="shared" si="7"/>
        <v>0</v>
      </c>
    </row>
    <row r="294" spans="1:15" s="28" customFormat="1" ht="22.5" outlineLevel="1" x14ac:dyDescent="0.25">
      <c r="A294" s="90" t="s">
        <v>981</v>
      </c>
      <c r="B294" s="91" t="s">
        <v>284</v>
      </c>
      <c r="C294" s="91" t="s">
        <v>982</v>
      </c>
      <c r="D294" s="91" t="s">
        <v>797</v>
      </c>
      <c r="E294" s="92" t="s">
        <v>798</v>
      </c>
      <c r="F294" s="93" t="s">
        <v>363</v>
      </c>
      <c r="G294" s="100">
        <v>0.62</v>
      </c>
      <c r="H294" s="95">
        <f>ROUND(I294/G294,2)</f>
        <v>70824.05</v>
      </c>
      <c r="I294" s="96">
        <v>43910.91</v>
      </c>
      <c r="J294" s="95">
        <f>ROUND(H294*$H$13*$I$13,2)</f>
        <v>78832.92</v>
      </c>
      <c r="K294" s="96">
        <f>ROUND(G294*J294,2)</f>
        <v>48876.41</v>
      </c>
      <c r="L294" s="89"/>
      <c r="M294" s="235"/>
      <c r="N294" s="253">
        <f>ROUND(I294*H$13*I$13,2)</f>
        <v>48876.41</v>
      </c>
      <c r="O294" s="254">
        <f t="shared" si="7"/>
        <v>0</v>
      </c>
    </row>
    <row r="295" spans="1:15" s="28" customFormat="1" ht="15" outlineLevel="1" x14ac:dyDescent="0.25">
      <c r="A295" s="90" t="s">
        <v>983</v>
      </c>
      <c r="B295" s="91" t="s">
        <v>284</v>
      </c>
      <c r="C295" s="91" t="s">
        <v>984</v>
      </c>
      <c r="D295" s="91" t="s">
        <v>801</v>
      </c>
      <c r="E295" s="92" t="s">
        <v>802</v>
      </c>
      <c r="F295" s="93" t="s">
        <v>297</v>
      </c>
      <c r="G295" s="94">
        <v>-0.15251999999999999</v>
      </c>
      <c r="H295" s="95">
        <f>ROUND(I295/G295,2)</f>
        <v>79788.55</v>
      </c>
      <c r="I295" s="96">
        <v>-12169.35</v>
      </c>
      <c r="J295" s="95">
        <f>ROUND(H295*$H$13*$I$13,2)</f>
        <v>88811.13</v>
      </c>
      <c r="K295" s="96">
        <f>ROUND(G295*J295,2)</f>
        <v>-13545.47</v>
      </c>
      <c r="L295" s="89"/>
      <c r="M295" s="235"/>
      <c r="N295" s="253">
        <f>ROUND(I295*H$13*I$13,2)</f>
        <v>-13545.47</v>
      </c>
      <c r="O295" s="254">
        <f t="shared" si="7"/>
        <v>0</v>
      </c>
    </row>
    <row r="296" spans="1:15" s="28" customFormat="1" ht="15" outlineLevel="1" x14ac:dyDescent="0.25">
      <c r="A296" s="90" t="s">
        <v>985</v>
      </c>
      <c r="B296" s="91" t="s">
        <v>284</v>
      </c>
      <c r="C296" s="91" t="s">
        <v>986</v>
      </c>
      <c r="D296" s="91" t="s">
        <v>805</v>
      </c>
      <c r="E296" s="92" t="s">
        <v>806</v>
      </c>
      <c r="F296" s="93" t="s">
        <v>807</v>
      </c>
      <c r="G296" s="100">
        <v>152.52000000000001</v>
      </c>
      <c r="H296" s="95">
        <f>ROUND(I296/G296,2)</f>
        <v>82.54</v>
      </c>
      <c r="I296" s="96">
        <v>12589.5</v>
      </c>
      <c r="J296" s="95">
        <f>ROUND(H296*$H$13*$I$13,2)</f>
        <v>91.87</v>
      </c>
      <c r="K296" s="96">
        <f>ROUND(G296*J296,2)</f>
        <v>14012.01</v>
      </c>
      <c r="L296" s="89"/>
      <c r="M296" s="235"/>
      <c r="N296" s="253">
        <f>ROUND(I296*H$13*I$13,2)</f>
        <v>14013.14</v>
      </c>
      <c r="O296" s="254">
        <f t="shared" si="7"/>
        <v>1.1299999999999999</v>
      </c>
    </row>
    <row r="297" spans="1:15" s="28" customFormat="1" ht="15" outlineLevel="1" x14ac:dyDescent="0.25">
      <c r="A297" s="90" t="s">
        <v>987</v>
      </c>
      <c r="B297" s="91" t="s">
        <v>284</v>
      </c>
      <c r="C297" s="91" t="s">
        <v>988</v>
      </c>
      <c r="D297" s="91" t="s">
        <v>810</v>
      </c>
      <c r="E297" s="92" t="s">
        <v>811</v>
      </c>
      <c r="F297" s="93" t="s">
        <v>371</v>
      </c>
      <c r="G297" s="100">
        <v>71.92</v>
      </c>
      <c r="H297" s="95">
        <f>ROUND(I297/G297,2)</f>
        <v>278.83</v>
      </c>
      <c r="I297" s="96">
        <v>20053.3</v>
      </c>
      <c r="J297" s="95">
        <f>ROUND(H297*$H$13*$I$13,2)</f>
        <v>310.36</v>
      </c>
      <c r="K297" s="96">
        <f>ROUND(G297*J297,2)</f>
        <v>22321.09</v>
      </c>
      <c r="L297" s="89"/>
      <c r="M297" s="235"/>
      <c r="N297" s="253">
        <f>ROUND(I297*H$13*I$13,2)</f>
        <v>22320.95</v>
      </c>
      <c r="O297" s="254">
        <f t="shared" si="7"/>
        <v>-0.14000000000000001</v>
      </c>
    </row>
    <row r="298" spans="1:15" s="28" customFormat="1" ht="33.75" outlineLevel="1" x14ac:dyDescent="0.25">
      <c r="A298" s="90" t="s">
        <v>989</v>
      </c>
      <c r="B298" s="91" t="s">
        <v>284</v>
      </c>
      <c r="C298" s="91" t="s">
        <v>990</v>
      </c>
      <c r="D298" s="91" t="s">
        <v>814</v>
      </c>
      <c r="E298" s="92" t="s">
        <v>815</v>
      </c>
      <c r="F298" s="93" t="s">
        <v>363</v>
      </c>
      <c r="G298" s="100">
        <v>0.62</v>
      </c>
      <c r="H298" s="95">
        <f>ROUND(I298/G298,2)</f>
        <v>242644.66</v>
      </c>
      <c r="I298" s="96">
        <v>150439.69</v>
      </c>
      <c r="J298" s="95">
        <f>ROUND(H298*$H$13*$I$13,2)</f>
        <v>270083.21000000002</v>
      </c>
      <c r="K298" s="96">
        <f>ROUND(G298*J298,2)</f>
        <v>167451.59</v>
      </c>
      <c r="L298" s="89"/>
      <c r="M298" s="235"/>
      <c r="N298" s="253">
        <f>ROUND(I298*H$13*I$13,2)</f>
        <v>167451.59</v>
      </c>
      <c r="O298" s="254">
        <f t="shared" si="7"/>
        <v>0</v>
      </c>
    </row>
    <row r="299" spans="1:15" s="28" customFormat="1" ht="15" outlineLevel="1" x14ac:dyDescent="0.25">
      <c r="A299" s="90"/>
      <c r="B299" s="310" t="s">
        <v>991</v>
      </c>
      <c r="C299" s="311"/>
      <c r="D299" s="311"/>
      <c r="E299" s="312"/>
      <c r="F299" s="93"/>
      <c r="G299" s="100"/>
      <c r="H299" s="95"/>
      <c r="I299" s="96"/>
      <c r="J299" s="95"/>
      <c r="K299" s="96"/>
      <c r="L299" s="89"/>
      <c r="M299" s="235"/>
      <c r="N299" s="253">
        <f>ROUND(I299*H$13*I$13,2)</f>
        <v>0</v>
      </c>
      <c r="O299" s="254">
        <f t="shared" si="7"/>
        <v>0</v>
      </c>
    </row>
    <row r="300" spans="1:15" s="28" customFormat="1" ht="15" outlineLevel="1" x14ac:dyDescent="0.25">
      <c r="A300" s="90" t="s">
        <v>992</v>
      </c>
      <c r="B300" s="91" t="s">
        <v>284</v>
      </c>
      <c r="C300" s="91" t="s">
        <v>993</v>
      </c>
      <c r="D300" s="91" t="s">
        <v>888</v>
      </c>
      <c r="E300" s="92" t="s">
        <v>889</v>
      </c>
      <c r="F300" s="93" t="s">
        <v>185</v>
      </c>
      <c r="G300" s="100">
        <v>4.68</v>
      </c>
      <c r="H300" s="95">
        <f>ROUND(I300/G300,2)</f>
        <v>3440.97</v>
      </c>
      <c r="I300" s="96">
        <v>16103.72</v>
      </c>
      <c r="J300" s="95">
        <f>ROUND(H300*$H$13*$I$13,2)</f>
        <v>3830.08</v>
      </c>
      <c r="K300" s="96">
        <f>ROUND(G300*J300,2)</f>
        <v>17924.77</v>
      </c>
      <c r="L300" s="89"/>
      <c r="M300" s="235"/>
      <c r="N300" s="253">
        <f>ROUND(I300*H$13*I$13,2)</f>
        <v>17924.75</v>
      </c>
      <c r="O300" s="254">
        <f t="shared" si="7"/>
        <v>-0.02</v>
      </c>
    </row>
    <row r="301" spans="1:15" s="28" customFormat="1" ht="15" outlineLevel="1" x14ac:dyDescent="0.25">
      <c r="A301" s="90" t="s">
        <v>994</v>
      </c>
      <c r="B301" s="91" t="s">
        <v>284</v>
      </c>
      <c r="C301" s="91" t="s">
        <v>995</v>
      </c>
      <c r="D301" s="91" t="s">
        <v>892</v>
      </c>
      <c r="E301" s="92" t="s">
        <v>893</v>
      </c>
      <c r="F301" s="93" t="s">
        <v>185</v>
      </c>
      <c r="G301" s="101">
        <v>5.1479999999999997</v>
      </c>
      <c r="H301" s="95">
        <f>ROUND(I301/G301,2)</f>
        <v>2520.71</v>
      </c>
      <c r="I301" s="96">
        <v>12976.59</v>
      </c>
      <c r="J301" s="95">
        <f>ROUND(H301*$H$13*$I$13,2)</f>
        <v>2805.75</v>
      </c>
      <c r="K301" s="96">
        <f>ROUND(G301*J301,2)</f>
        <v>14444</v>
      </c>
      <c r="L301" s="89"/>
      <c r="M301" s="235"/>
      <c r="N301" s="253">
        <f>ROUND(I301*H$13*I$13,2)</f>
        <v>14444</v>
      </c>
      <c r="O301" s="254">
        <f t="shared" si="7"/>
        <v>0</v>
      </c>
    </row>
    <row r="302" spans="1:15" s="28" customFormat="1" ht="15" outlineLevel="1" x14ac:dyDescent="0.25">
      <c r="A302" s="90" t="s">
        <v>996</v>
      </c>
      <c r="B302" s="91" t="s">
        <v>284</v>
      </c>
      <c r="C302" s="91" t="s">
        <v>997</v>
      </c>
      <c r="D302" s="91" t="s">
        <v>867</v>
      </c>
      <c r="E302" s="92" t="s">
        <v>868</v>
      </c>
      <c r="F302" s="93" t="s">
        <v>363</v>
      </c>
      <c r="G302" s="100">
        <v>0.39</v>
      </c>
      <c r="H302" s="95">
        <f>ROUND(I302/G302,2)</f>
        <v>37885.9</v>
      </c>
      <c r="I302" s="96">
        <v>14775.5</v>
      </c>
      <c r="J302" s="95">
        <f>ROUND(H302*$H$13*$I$13,2)</f>
        <v>42170.080000000002</v>
      </c>
      <c r="K302" s="96">
        <f>ROUND(G302*J302,2)</f>
        <v>16446.330000000002</v>
      </c>
      <c r="L302" s="89"/>
      <c r="M302" s="235"/>
      <c r="N302" s="253">
        <f>ROUND(I302*H$13*I$13,2)</f>
        <v>16446.330000000002</v>
      </c>
      <c r="O302" s="254">
        <f t="shared" si="7"/>
        <v>0</v>
      </c>
    </row>
    <row r="303" spans="1:15" s="28" customFormat="1" ht="22.5" outlineLevel="1" x14ac:dyDescent="0.25">
      <c r="A303" s="90" t="s">
        <v>998</v>
      </c>
      <c r="B303" s="91" t="s">
        <v>284</v>
      </c>
      <c r="C303" s="91" t="s">
        <v>999</v>
      </c>
      <c r="D303" s="91" t="s">
        <v>871</v>
      </c>
      <c r="E303" s="92" t="s">
        <v>872</v>
      </c>
      <c r="F303" s="93" t="s">
        <v>363</v>
      </c>
      <c r="G303" s="100">
        <v>0.39</v>
      </c>
      <c r="H303" s="95">
        <f>ROUND(I303/G303,2)</f>
        <v>12329.26</v>
      </c>
      <c r="I303" s="96">
        <v>4808.41</v>
      </c>
      <c r="J303" s="95">
        <f>ROUND(H303*$H$13*$I$13,2)</f>
        <v>13723.47</v>
      </c>
      <c r="K303" s="96">
        <f>ROUND(G303*J303,2)</f>
        <v>5352.15</v>
      </c>
      <c r="L303" s="89"/>
      <c r="M303" s="235"/>
      <c r="N303" s="253">
        <f>ROUND(I303*H$13*I$13,2)</f>
        <v>5352.15</v>
      </c>
      <c r="O303" s="254">
        <f t="shared" si="7"/>
        <v>0</v>
      </c>
    </row>
    <row r="304" spans="1:15" s="28" customFormat="1" ht="15" outlineLevel="1" x14ac:dyDescent="0.25">
      <c r="A304" s="90" t="s">
        <v>1000</v>
      </c>
      <c r="B304" s="91" t="s">
        <v>284</v>
      </c>
      <c r="C304" s="91" t="s">
        <v>1001</v>
      </c>
      <c r="D304" s="91" t="s">
        <v>793</v>
      </c>
      <c r="E304" s="92" t="s">
        <v>794</v>
      </c>
      <c r="F304" s="93" t="s">
        <v>185</v>
      </c>
      <c r="G304" s="97">
        <v>2.3868</v>
      </c>
      <c r="H304" s="95">
        <f>ROUND(I304/G304,2)</f>
        <v>3404.89</v>
      </c>
      <c r="I304" s="96">
        <v>8126.79</v>
      </c>
      <c r="J304" s="95">
        <f>ROUND(H304*$H$13*$I$13,2)</f>
        <v>3789.92</v>
      </c>
      <c r="K304" s="96">
        <f>ROUND(G304*J304,2)</f>
        <v>9045.7800000000007</v>
      </c>
      <c r="L304" s="89"/>
      <c r="M304" s="235"/>
      <c r="N304" s="253">
        <f>ROUND(I304*H$13*I$13,2)</f>
        <v>9045.7800000000007</v>
      </c>
      <c r="O304" s="254">
        <f t="shared" si="7"/>
        <v>0</v>
      </c>
    </row>
    <row r="305" spans="1:15" s="28" customFormat="1" ht="15" outlineLevel="1" x14ac:dyDescent="0.25">
      <c r="A305" s="90" t="s">
        <v>1002</v>
      </c>
      <c r="B305" s="91" t="s">
        <v>284</v>
      </c>
      <c r="C305" s="91" t="s">
        <v>1003</v>
      </c>
      <c r="D305" s="91" t="s">
        <v>877</v>
      </c>
      <c r="E305" s="92" t="s">
        <v>878</v>
      </c>
      <c r="F305" s="93" t="s">
        <v>297</v>
      </c>
      <c r="G305" s="101">
        <v>3.9E-2</v>
      </c>
      <c r="H305" s="95">
        <f>ROUND(I305/G305,2)</f>
        <v>17605.64</v>
      </c>
      <c r="I305" s="96">
        <v>686.62</v>
      </c>
      <c r="J305" s="95">
        <f>ROUND(H305*$H$13*$I$13,2)</f>
        <v>19596.509999999998</v>
      </c>
      <c r="K305" s="96">
        <f>ROUND(G305*J305,2)</f>
        <v>764.26</v>
      </c>
      <c r="L305" s="89"/>
      <c r="M305" s="235"/>
      <c r="N305" s="253">
        <f>ROUND(I305*H$13*I$13,2)</f>
        <v>764.26</v>
      </c>
      <c r="O305" s="254">
        <f t="shared" si="7"/>
        <v>0</v>
      </c>
    </row>
    <row r="306" spans="1:15" s="28" customFormat="1" ht="15" outlineLevel="1" x14ac:dyDescent="0.25">
      <c r="A306" s="90" t="s">
        <v>1004</v>
      </c>
      <c r="B306" s="91" t="s">
        <v>284</v>
      </c>
      <c r="C306" s="91" t="s">
        <v>1005</v>
      </c>
      <c r="D306" s="91" t="s">
        <v>306</v>
      </c>
      <c r="E306" s="92" t="s">
        <v>307</v>
      </c>
      <c r="F306" s="93" t="s">
        <v>297</v>
      </c>
      <c r="G306" s="101">
        <v>3.9E-2</v>
      </c>
      <c r="H306" s="95">
        <f>ROUND(I306/G306,2)</f>
        <v>54474.62</v>
      </c>
      <c r="I306" s="96">
        <v>2124.5100000000002</v>
      </c>
      <c r="J306" s="95">
        <f>ROUND(H306*$H$13*$I$13,2)</f>
        <v>60634.68</v>
      </c>
      <c r="K306" s="96">
        <f>ROUND(G306*J306,2)</f>
        <v>2364.75</v>
      </c>
      <c r="L306" s="89"/>
      <c r="M306" s="235"/>
      <c r="N306" s="253">
        <f>ROUND(I306*H$13*I$13,2)</f>
        <v>2364.75</v>
      </c>
      <c r="O306" s="254">
        <f t="shared" si="7"/>
        <v>0</v>
      </c>
    </row>
    <row r="307" spans="1:15" s="28" customFormat="1" ht="22.5" outlineLevel="1" x14ac:dyDescent="0.25">
      <c r="A307" s="90" t="s">
        <v>1006</v>
      </c>
      <c r="B307" s="91" t="s">
        <v>284</v>
      </c>
      <c r="C307" s="91" t="s">
        <v>1007</v>
      </c>
      <c r="D307" s="91" t="s">
        <v>797</v>
      </c>
      <c r="E307" s="92" t="s">
        <v>798</v>
      </c>
      <c r="F307" s="93" t="s">
        <v>363</v>
      </c>
      <c r="G307" s="100">
        <v>0.39</v>
      </c>
      <c r="H307" s="95">
        <f>ROUND(I307/G307,2)</f>
        <v>70822.28</v>
      </c>
      <c r="I307" s="96">
        <v>27620.69</v>
      </c>
      <c r="J307" s="95">
        <f>ROUND(H307*$H$13*$I$13,2)</f>
        <v>78830.95</v>
      </c>
      <c r="K307" s="96">
        <f>ROUND(G307*J307,2)</f>
        <v>30744.07</v>
      </c>
      <c r="L307" s="89"/>
      <c r="M307" s="235"/>
      <c r="N307" s="253">
        <f>ROUND(I307*H$13*I$13,2)</f>
        <v>30744.07</v>
      </c>
      <c r="O307" s="254">
        <f t="shared" si="7"/>
        <v>0</v>
      </c>
    </row>
    <row r="308" spans="1:15" s="28" customFormat="1" ht="15" outlineLevel="1" x14ac:dyDescent="0.25">
      <c r="A308" s="90" t="s">
        <v>1008</v>
      </c>
      <c r="B308" s="91" t="s">
        <v>284</v>
      </c>
      <c r="C308" s="91" t="s">
        <v>1009</v>
      </c>
      <c r="D308" s="91" t="s">
        <v>801</v>
      </c>
      <c r="E308" s="92" t="s">
        <v>802</v>
      </c>
      <c r="F308" s="93" t="s">
        <v>297</v>
      </c>
      <c r="G308" s="94">
        <v>-9.5939999999999998E-2</v>
      </c>
      <c r="H308" s="95">
        <f>ROUND(I308/G308,2)</f>
        <v>79788.41</v>
      </c>
      <c r="I308" s="96">
        <v>-7654.9</v>
      </c>
      <c r="J308" s="95">
        <f>ROUND(H308*$H$13*$I$13,2)</f>
        <v>88810.98</v>
      </c>
      <c r="K308" s="96">
        <f>ROUND(G308*J308,2)</f>
        <v>-8520.5300000000007</v>
      </c>
      <c r="L308" s="89"/>
      <c r="M308" s="235"/>
      <c r="N308" s="253">
        <f>ROUND(I308*H$13*I$13,2)</f>
        <v>-8520.5300000000007</v>
      </c>
      <c r="O308" s="254">
        <f t="shared" si="7"/>
        <v>0</v>
      </c>
    </row>
    <row r="309" spans="1:15" s="28" customFormat="1" ht="15" outlineLevel="1" x14ac:dyDescent="0.25">
      <c r="A309" s="90" t="s">
        <v>1010</v>
      </c>
      <c r="B309" s="91" t="s">
        <v>284</v>
      </c>
      <c r="C309" s="91" t="s">
        <v>1011</v>
      </c>
      <c r="D309" s="91" t="s">
        <v>805</v>
      </c>
      <c r="E309" s="92" t="s">
        <v>806</v>
      </c>
      <c r="F309" s="93" t="s">
        <v>807</v>
      </c>
      <c r="G309" s="100">
        <v>95.94</v>
      </c>
      <c r="H309" s="95">
        <f>ROUND(I309/G309,2)</f>
        <v>82.54</v>
      </c>
      <c r="I309" s="96">
        <v>7919.16</v>
      </c>
      <c r="J309" s="95">
        <f>ROUND(H309*$H$13*$I$13,2)</f>
        <v>91.87</v>
      </c>
      <c r="K309" s="96">
        <f>ROUND(G309*J309,2)</f>
        <v>8814.01</v>
      </c>
      <c r="L309" s="89"/>
      <c r="M309" s="235"/>
      <c r="N309" s="253">
        <f>ROUND(I309*H$13*I$13,2)</f>
        <v>8814.67</v>
      </c>
      <c r="O309" s="254">
        <f t="shared" si="7"/>
        <v>0.66</v>
      </c>
    </row>
    <row r="310" spans="1:15" s="28" customFormat="1" ht="15" outlineLevel="1" x14ac:dyDescent="0.25">
      <c r="A310" s="90" t="s">
        <v>1012</v>
      </c>
      <c r="B310" s="91" t="s">
        <v>284</v>
      </c>
      <c r="C310" s="91" t="s">
        <v>1013</v>
      </c>
      <c r="D310" s="91" t="s">
        <v>810</v>
      </c>
      <c r="E310" s="92" t="s">
        <v>811</v>
      </c>
      <c r="F310" s="93" t="s">
        <v>371</v>
      </c>
      <c r="G310" s="100">
        <v>45.24</v>
      </c>
      <c r="H310" s="95">
        <f>ROUND(I310/G310,2)</f>
        <v>278.83</v>
      </c>
      <c r="I310" s="96">
        <v>12614.15</v>
      </c>
      <c r="J310" s="95">
        <f>ROUND(H310*$H$13*$I$13,2)</f>
        <v>310.36</v>
      </c>
      <c r="K310" s="96">
        <f>ROUND(G310*J310,2)</f>
        <v>14040.69</v>
      </c>
      <c r="L310" s="89"/>
      <c r="M310" s="235"/>
      <c r="N310" s="253">
        <f>ROUND(I310*H$13*I$13,2)</f>
        <v>14040.57</v>
      </c>
      <c r="O310" s="254">
        <f t="shared" si="7"/>
        <v>-0.12</v>
      </c>
    </row>
    <row r="311" spans="1:15" s="28" customFormat="1" ht="33.75" outlineLevel="1" x14ac:dyDescent="0.25">
      <c r="A311" s="90" t="s">
        <v>1014</v>
      </c>
      <c r="B311" s="91" t="s">
        <v>284</v>
      </c>
      <c r="C311" s="91" t="s">
        <v>1015</v>
      </c>
      <c r="D311" s="91" t="s">
        <v>814</v>
      </c>
      <c r="E311" s="92" t="s">
        <v>815</v>
      </c>
      <c r="F311" s="93" t="s">
        <v>363</v>
      </c>
      <c r="G311" s="100">
        <v>0.39</v>
      </c>
      <c r="H311" s="95">
        <f>ROUND(I311/G311,2)</f>
        <v>242643.36</v>
      </c>
      <c r="I311" s="96">
        <v>94630.91</v>
      </c>
      <c r="J311" s="95">
        <f>ROUND(H311*$H$13*$I$13,2)</f>
        <v>270081.76</v>
      </c>
      <c r="K311" s="96">
        <f>ROUND(G311*J311,2)</f>
        <v>105331.89</v>
      </c>
      <c r="L311" s="89"/>
      <c r="M311" s="235"/>
      <c r="N311" s="253">
        <f>ROUND(I311*H$13*I$13,2)</f>
        <v>105331.89</v>
      </c>
      <c r="O311" s="254">
        <f t="shared" si="7"/>
        <v>0</v>
      </c>
    </row>
    <row r="312" spans="1:15" s="28" customFormat="1" ht="15" outlineLevel="1" x14ac:dyDescent="0.25">
      <c r="A312" s="90"/>
      <c r="B312" s="310" t="s">
        <v>1016</v>
      </c>
      <c r="C312" s="311"/>
      <c r="D312" s="311"/>
      <c r="E312" s="312"/>
      <c r="F312" s="93"/>
      <c r="G312" s="100"/>
      <c r="H312" s="95"/>
      <c r="I312" s="96"/>
      <c r="J312" s="95"/>
      <c r="K312" s="96"/>
      <c r="L312" s="89"/>
      <c r="M312" s="235"/>
      <c r="N312" s="253">
        <f>ROUND(I312*H$13*I$13,2)</f>
        <v>0</v>
      </c>
      <c r="O312" s="254">
        <f t="shared" si="7"/>
        <v>0</v>
      </c>
    </row>
    <row r="313" spans="1:15" s="28" customFormat="1" ht="22.5" outlineLevel="1" x14ac:dyDescent="0.25">
      <c r="A313" s="90" t="s">
        <v>1017</v>
      </c>
      <c r="B313" s="91" t="s">
        <v>284</v>
      </c>
      <c r="C313" s="91" t="s">
        <v>1018</v>
      </c>
      <c r="D313" s="91" t="s">
        <v>773</v>
      </c>
      <c r="E313" s="92" t="s">
        <v>774</v>
      </c>
      <c r="F313" s="93" t="s">
        <v>185</v>
      </c>
      <c r="G313" s="100">
        <v>21.04</v>
      </c>
      <c r="H313" s="95">
        <f>ROUND(I313/G313,2)</f>
        <v>11639.05</v>
      </c>
      <c r="I313" s="96">
        <v>244885.52</v>
      </c>
      <c r="J313" s="95">
        <f>ROUND(H313*$H$13*$I$13,2)</f>
        <v>12955.21</v>
      </c>
      <c r="K313" s="96">
        <f>ROUND(G313*J313,2)</f>
        <v>272577.62</v>
      </c>
      <c r="L313" s="89"/>
      <c r="M313" s="235"/>
      <c r="N313" s="253">
        <f>ROUND(I313*H$13*I$13,2)</f>
        <v>272577.46999999997</v>
      </c>
      <c r="O313" s="254">
        <f t="shared" si="7"/>
        <v>-0.15</v>
      </c>
    </row>
    <row r="314" spans="1:15" s="28" customFormat="1" ht="15" outlineLevel="1" x14ac:dyDescent="0.25">
      <c r="A314" s="90" t="s">
        <v>1019</v>
      </c>
      <c r="B314" s="91" t="s">
        <v>284</v>
      </c>
      <c r="C314" s="91" t="s">
        <v>1020</v>
      </c>
      <c r="D314" s="91" t="s">
        <v>777</v>
      </c>
      <c r="E314" s="92" t="s">
        <v>778</v>
      </c>
      <c r="F314" s="93" t="s">
        <v>185</v>
      </c>
      <c r="G314" s="97">
        <v>21.460799999999999</v>
      </c>
      <c r="H314" s="95">
        <f>ROUND(I314/G314,2)</f>
        <v>18979.46</v>
      </c>
      <c r="I314" s="96">
        <v>407314.41</v>
      </c>
      <c r="J314" s="95">
        <f>ROUND(H314*$H$13*$I$13,2)</f>
        <v>21125.68</v>
      </c>
      <c r="K314" s="96">
        <f>ROUND(G314*J314,2)</f>
        <v>453373.99</v>
      </c>
      <c r="L314" s="89"/>
      <c r="M314" s="235"/>
      <c r="N314" s="253">
        <f>ROUND(I314*H$13*I$13,2)</f>
        <v>453374.01</v>
      </c>
      <c r="O314" s="254">
        <f t="shared" si="7"/>
        <v>0.02</v>
      </c>
    </row>
    <row r="315" spans="1:15" s="28" customFormat="1" ht="15" outlineLevel="1" x14ac:dyDescent="0.25">
      <c r="A315" s="90" t="s">
        <v>1021</v>
      </c>
      <c r="B315" s="91" t="s">
        <v>284</v>
      </c>
      <c r="C315" s="91" t="s">
        <v>1022</v>
      </c>
      <c r="D315" s="91" t="s">
        <v>781</v>
      </c>
      <c r="E315" s="92" t="s">
        <v>782</v>
      </c>
      <c r="F315" s="93" t="s">
        <v>363</v>
      </c>
      <c r="G315" s="101">
        <v>2.1040000000000001</v>
      </c>
      <c r="H315" s="95">
        <f>ROUND(I315/G315,2)</f>
        <v>12394.35</v>
      </c>
      <c r="I315" s="96">
        <v>26077.72</v>
      </c>
      <c r="J315" s="95">
        <f>ROUND(H315*$H$13*$I$13,2)</f>
        <v>13795.92</v>
      </c>
      <c r="K315" s="96">
        <f>ROUND(G315*J315,2)</f>
        <v>29026.62</v>
      </c>
      <c r="L315" s="89"/>
      <c r="M315" s="235"/>
      <c r="N315" s="253">
        <f>ROUND(I315*H$13*I$13,2)</f>
        <v>29026.62</v>
      </c>
      <c r="O315" s="254">
        <f t="shared" si="7"/>
        <v>0</v>
      </c>
    </row>
    <row r="316" spans="1:15" s="28" customFormat="1" ht="15" outlineLevel="1" x14ac:dyDescent="0.25">
      <c r="A316" s="90" t="s">
        <v>1023</v>
      </c>
      <c r="B316" s="91" t="s">
        <v>284</v>
      </c>
      <c r="C316" s="91" t="s">
        <v>1024</v>
      </c>
      <c r="D316" s="91" t="s">
        <v>867</v>
      </c>
      <c r="E316" s="92" t="s">
        <v>868</v>
      </c>
      <c r="F316" s="93" t="s">
        <v>363</v>
      </c>
      <c r="G316" s="101">
        <v>2.1040000000000001</v>
      </c>
      <c r="H316" s="95">
        <f>ROUND(I316/G316,2)</f>
        <v>37888.18</v>
      </c>
      <c r="I316" s="96">
        <v>79716.740000000005</v>
      </c>
      <c r="J316" s="95">
        <f>ROUND(H316*$H$13*$I$13,2)</f>
        <v>42172.62</v>
      </c>
      <c r="K316" s="96">
        <f>ROUND(G316*J316,2)</f>
        <v>88731.19</v>
      </c>
      <c r="L316" s="89"/>
      <c r="M316" s="235"/>
      <c r="N316" s="253">
        <f>ROUND(I316*H$13*I$13,2)</f>
        <v>88731.199999999997</v>
      </c>
      <c r="O316" s="254">
        <f t="shared" si="7"/>
        <v>0.01</v>
      </c>
    </row>
    <row r="317" spans="1:15" s="28" customFormat="1" ht="22.5" outlineLevel="1" x14ac:dyDescent="0.25">
      <c r="A317" s="90" t="s">
        <v>1025</v>
      </c>
      <c r="B317" s="91" t="s">
        <v>284</v>
      </c>
      <c r="C317" s="91" t="s">
        <v>1026</v>
      </c>
      <c r="D317" s="91" t="s">
        <v>871</v>
      </c>
      <c r="E317" s="92" t="s">
        <v>872</v>
      </c>
      <c r="F317" s="93" t="s">
        <v>363</v>
      </c>
      <c r="G317" s="101">
        <v>2.1040000000000001</v>
      </c>
      <c r="H317" s="95">
        <f>ROUND(I317/G317,2)</f>
        <v>23115.61</v>
      </c>
      <c r="I317" s="96">
        <v>48635.24</v>
      </c>
      <c r="J317" s="95">
        <f>ROUND(H317*$H$13*$I$13,2)</f>
        <v>25729.55</v>
      </c>
      <c r="K317" s="96">
        <f>ROUND(G317*J317,2)</f>
        <v>54134.97</v>
      </c>
      <c r="L317" s="89"/>
      <c r="M317" s="235"/>
      <c r="N317" s="253">
        <f>ROUND(I317*H$13*I$13,2)</f>
        <v>54134.97</v>
      </c>
      <c r="O317" s="254">
        <f t="shared" si="7"/>
        <v>0</v>
      </c>
    </row>
    <row r="318" spans="1:15" s="28" customFormat="1" ht="15" outlineLevel="1" x14ac:dyDescent="0.25">
      <c r="A318" s="90" t="s">
        <v>1027</v>
      </c>
      <c r="B318" s="91" t="s">
        <v>284</v>
      </c>
      <c r="C318" s="91" t="s">
        <v>1028</v>
      </c>
      <c r="D318" s="91" t="s">
        <v>793</v>
      </c>
      <c r="E318" s="92" t="s">
        <v>794</v>
      </c>
      <c r="F318" s="93" t="s">
        <v>185</v>
      </c>
      <c r="G318" s="94">
        <v>20.38776</v>
      </c>
      <c r="H318" s="95">
        <f>ROUND(I318/G318,2)</f>
        <v>3404.91</v>
      </c>
      <c r="I318" s="96">
        <v>69418.44</v>
      </c>
      <c r="J318" s="95">
        <f>ROUND(H318*$H$13*$I$13,2)</f>
        <v>3789.94</v>
      </c>
      <c r="K318" s="96">
        <f>ROUND(G318*J318,2)</f>
        <v>77268.39</v>
      </c>
      <c r="L318" s="89"/>
      <c r="M318" s="235"/>
      <c r="N318" s="253">
        <f>ROUND(I318*H$13*I$13,2)</f>
        <v>77268.36</v>
      </c>
      <c r="O318" s="254">
        <f t="shared" si="7"/>
        <v>-0.03</v>
      </c>
    </row>
    <row r="319" spans="1:15" s="28" customFormat="1" ht="15" outlineLevel="1" x14ac:dyDescent="0.25">
      <c r="A319" s="90" t="s">
        <v>1029</v>
      </c>
      <c r="B319" s="91" t="s">
        <v>284</v>
      </c>
      <c r="C319" s="91" t="s">
        <v>1030</v>
      </c>
      <c r="D319" s="91" t="s">
        <v>877</v>
      </c>
      <c r="E319" s="92" t="s">
        <v>878</v>
      </c>
      <c r="F319" s="93" t="s">
        <v>297</v>
      </c>
      <c r="G319" s="97">
        <v>0.2104</v>
      </c>
      <c r="H319" s="95">
        <f>ROUND(I319/G319,2)</f>
        <v>17606.27</v>
      </c>
      <c r="I319" s="96">
        <v>3704.36</v>
      </c>
      <c r="J319" s="95">
        <f>ROUND(H319*$H$13*$I$13,2)</f>
        <v>19597.21</v>
      </c>
      <c r="K319" s="96">
        <f>ROUND(G319*J319,2)</f>
        <v>4123.25</v>
      </c>
      <c r="L319" s="89"/>
      <c r="M319" s="235"/>
      <c r="N319" s="253">
        <f>ROUND(I319*H$13*I$13,2)</f>
        <v>4123.25</v>
      </c>
      <c r="O319" s="254">
        <f t="shared" si="7"/>
        <v>0</v>
      </c>
    </row>
    <row r="320" spans="1:15" s="28" customFormat="1" ht="15" outlineLevel="1" x14ac:dyDescent="0.25">
      <c r="A320" s="90" t="s">
        <v>1031</v>
      </c>
      <c r="B320" s="91" t="s">
        <v>284</v>
      </c>
      <c r="C320" s="91" t="s">
        <v>1032</v>
      </c>
      <c r="D320" s="91" t="s">
        <v>306</v>
      </c>
      <c r="E320" s="92" t="s">
        <v>307</v>
      </c>
      <c r="F320" s="93" t="s">
        <v>297</v>
      </c>
      <c r="G320" s="97">
        <v>0.2104</v>
      </c>
      <c r="H320" s="95">
        <f>ROUND(I320/G320,2)</f>
        <v>54474.71</v>
      </c>
      <c r="I320" s="96">
        <v>11461.48</v>
      </c>
      <c r="J320" s="95">
        <f>ROUND(H320*$H$13*$I$13,2)</f>
        <v>60634.78</v>
      </c>
      <c r="K320" s="96">
        <f>ROUND(G320*J320,2)</f>
        <v>12757.56</v>
      </c>
      <c r="L320" s="89"/>
      <c r="M320" s="235"/>
      <c r="N320" s="253">
        <f>ROUND(I320*H$13*I$13,2)</f>
        <v>12757.56</v>
      </c>
      <c r="O320" s="254">
        <f t="shared" si="7"/>
        <v>0</v>
      </c>
    </row>
    <row r="321" spans="1:15" s="28" customFormat="1" ht="22.5" outlineLevel="1" x14ac:dyDescent="0.25">
      <c r="A321" s="90" t="s">
        <v>1033</v>
      </c>
      <c r="B321" s="91" t="s">
        <v>284</v>
      </c>
      <c r="C321" s="91" t="s">
        <v>1034</v>
      </c>
      <c r="D321" s="91" t="s">
        <v>927</v>
      </c>
      <c r="E321" s="92" t="s">
        <v>928</v>
      </c>
      <c r="F321" s="93" t="s">
        <v>363</v>
      </c>
      <c r="G321" s="101">
        <v>2.1040000000000001</v>
      </c>
      <c r="H321" s="95">
        <f>ROUND(I321/G321,2)</f>
        <v>147790.73000000001</v>
      </c>
      <c r="I321" s="96">
        <v>310951.69</v>
      </c>
      <c r="J321" s="95">
        <f>ROUND(H321*$H$13*$I$13,2)</f>
        <v>164503.07999999999</v>
      </c>
      <c r="K321" s="96">
        <f>ROUND(G321*J321,2)</f>
        <v>346114.48</v>
      </c>
      <c r="L321" s="89"/>
      <c r="M321" s="235"/>
      <c r="N321" s="253">
        <f>ROUND(I321*H$13*I$13,2)</f>
        <v>346114.48</v>
      </c>
      <c r="O321" s="254">
        <f t="shared" si="7"/>
        <v>0</v>
      </c>
    </row>
    <row r="322" spans="1:15" s="28" customFormat="1" ht="22.5" outlineLevel="1" x14ac:dyDescent="0.25">
      <c r="A322" s="90" t="s">
        <v>1035</v>
      </c>
      <c r="B322" s="91" t="s">
        <v>284</v>
      </c>
      <c r="C322" s="91" t="s">
        <v>1036</v>
      </c>
      <c r="D322" s="91" t="s">
        <v>781</v>
      </c>
      <c r="E322" s="92" t="s">
        <v>1037</v>
      </c>
      <c r="F322" s="93" t="s">
        <v>363</v>
      </c>
      <c r="G322" s="101">
        <v>2.1040000000000001</v>
      </c>
      <c r="H322" s="95">
        <f>ROUND(I322/G322,2)</f>
        <v>12394.35</v>
      </c>
      <c r="I322" s="96">
        <v>26077.72</v>
      </c>
      <c r="J322" s="95">
        <f>ROUND(H322*$H$13*$I$13,2)</f>
        <v>13795.92</v>
      </c>
      <c r="K322" s="96">
        <f>ROUND(G322*J322,2)</f>
        <v>29026.62</v>
      </c>
      <c r="L322" s="89"/>
      <c r="M322" s="235"/>
      <c r="N322" s="253">
        <f>ROUND(I322*H$13*I$13,2)</f>
        <v>29026.62</v>
      </c>
      <c r="O322" s="254">
        <f t="shared" si="7"/>
        <v>0</v>
      </c>
    </row>
    <row r="323" spans="1:15" s="28" customFormat="1" ht="15" outlineLevel="1" x14ac:dyDescent="0.25">
      <c r="A323" s="90" t="s">
        <v>1038</v>
      </c>
      <c r="B323" s="91" t="s">
        <v>284</v>
      </c>
      <c r="C323" s="91" t="s">
        <v>1039</v>
      </c>
      <c r="D323" s="91" t="s">
        <v>1040</v>
      </c>
      <c r="E323" s="92" t="s">
        <v>1041</v>
      </c>
      <c r="F323" s="93" t="s">
        <v>371</v>
      </c>
      <c r="G323" s="97">
        <v>-257.52960000000002</v>
      </c>
      <c r="H323" s="95">
        <f>ROUND(I323/G323,2)</f>
        <v>68.56</v>
      </c>
      <c r="I323" s="96">
        <v>-17655.64</v>
      </c>
      <c r="J323" s="95">
        <f>ROUND(H323*$H$13*$I$13,2)</f>
        <v>76.31</v>
      </c>
      <c r="K323" s="96">
        <f>ROUND(G323*J323,2)</f>
        <v>-19652.080000000002</v>
      </c>
      <c r="L323" s="89"/>
      <c r="M323" s="235"/>
      <c r="N323" s="253">
        <f>ROUND(I323*H$13*I$13,2)</f>
        <v>-19652.16</v>
      </c>
      <c r="O323" s="254">
        <f t="shared" si="7"/>
        <v>-0.08</v>
      </c>
    </row>
    <row r="324" spans="1:15" s="28" customFormat="1" ht="15" outlineLevel="1" x14ac:dyDescent="0.25">
      <c r="A324" s="90" t="s">
        <v>1042</v>
      </c>
      <c r="B324" s="91" t="s">
        <v>284</v>
      </c>
      <c r="C324" s="91" t="s">
        <v>1043</v>
      </c>
      <c r="D324" s="91" t="s">
        <v>1044</v>
      </c>
      <c r="E324" s="92" t="s">
        <v>1045</v>
      </c>
      <c r="F324" s="93" t="s">
        <v>371</v>
      </c>
      <c r="G324" s="97">
        <v>257.52960000000002</v>
      </c>
      <c r="H324" s="95">
        <f>ROUND(I324/G324,2)</f>
        <v>203.42</v>
      </c>
      <c r="I324" s="96">
        <v>52387.74</v>
      </c>
      <c r="J324" s="95">
        <f>ROUND(H324*$H$13*$I$13,2)</f>
        <v>226.42</v>
      </c>
      <c r="K324" s="96">
        <f>ROUND(G324*J324,2)</f>
        <v>58309.85</v>
      </c>
      <c r="L324" s="89"/>
      <c r="M324" s="235"/>
      <c r="N324" s="253">
        <f>ROUND(I324*H$13*I$13,2)</f>
        <v>58311.81</v>
      </c>
      <c r="O324" s="254">
        <f t="shared" si="7"/>
        <v>1.96</v>
      </c>
    </row>
    <row r="325" spans="1:15" s="28" customFormat="1" ht="15" outlineLevel="1" x14ac:dyDescent="0.25">
      <c r="A325" s="90" t="s">
        <v>1046</v>
      </c>
      <c r="B325" s="91" t="s">
        <v>284</v>
      </c>
      <c r="C325" s="91" t="s">
        <v>1047</v>
      </c>
      <c r="D325" s="91" t="s">
        <v>931</v>
      </c>
      <c r="E325" s="92" t="s">
        <v>932</v>
      </c>
      <c r="F325" s="93" t="s">
        <v>363</v>
      </c>
      <c r="G325" s="101">
        <v>2.1040000000000001</v>
      </c>
      <c r="H325" s="95">
        <f>ROUND(I325/G325,2)</f>
        <v>49161.06</v>
      </c>
      <c r="I325" s="96">
        <v>103434.87</v>
      </c>
      <c r="J325" s="95">
        <f>ROUND(H325*$H$13*$I$13,2)</f>
        <v>54720.25</v>
      </c>
      <c r="K325" s="96">
        <f>ROUND(G325*J325,2)</f>
        <v>115131.41</v>
      </c>
      <c r="L325" s="89"/>
      <c r="M325" s="235"/>
      <c r="N325" s="253">
        <f>ROUND(I325*H$13*I$13,2)</f>
        <v>115131.41</v>
      </c>
      <c r="O325" s="254">
        <f t="shared" si="7"/>
        <v>0</v>
      </c>
    </row>
    <row r="326" spans="1:15" s="28" customFormat="1" ht="15" outlineLevel="1" x14ac:dyDescent="0.25">
      <c r="A326" s="90" t="s">
        <v>1048</v>
      </c>
      <c r="B326" s="91" t="s">
        <v>284</v>
      </c>
      <c r="C326" s="91" t="s">
        <v>1049</v>
      </c>
      <c r="D326" s="91" t="s">
        <v>935</v>
      </c>
      <c r="E326" s="92" t="s">
        <v>936</v>
      </c>
      <c r="F326" s="93" t="s">
        <v>371</v>
      </c>
      <c r="G326" s="101">
        <v>214.608</v>
      </c>
      <c r="H326" s="95">
        <f>ROUND(I326/G326,2)</f>
        <v>1079.52</v>
      </c>
      <c r="I326" s="96">
        <v>231672.85</v>
      </c>
      <c r="J326" s="95">
        <f>ROUND(H326*$H$13*$I$13,2)</f>
        <v>1201.5899999999999</v>
      </c>
      <c r="K326" s="96">
        <f>ROUND(G326*J326,2)</f>
        <v>257870.83</v>
      </c>
      <c r="L326" s="89"/>
      <c r="M326" s="235"/>
      <c r="N326" s="253">
        <f>ROUND(I326*H$13*I$13,2)</f>
        <v>257870.69</v>
      </c>
      <c r="O326" s="254">
        <f t="shared" si="7"/>
        <v>-0.14000000000000001</v>
      </c>
    </row>
    <row r="327" spans="1:15" s="28" customFormat="1" ht="15" outlineLevel="1" x14ac:dyDescent="0.25">
      <c r="A327" s="90" t="s">
        <v>1050</v>
      </c>
      <c r="B327" s="91" t="s">
        <v>284</v>
      </c>
      <c r="C327" s="91" t="s">
        <v>1051</v>
      </c>
      <c r="D327" s="91" t="s">
        <v>939</v>
      </c>
      <c r="E327" s="92" t="s">
        <v>940</v>
      </c>
      <c r="F327" s="93" t="s">
        <v>380</v>
      </c>
      <c r="G327" s="98">
        <v>105.2</v>
      </c>
      <c r="H327" s="95">
        <f>ROUND(I327/G327,2)</f>
        <v>390.81</v>
      </c>
      <c r="I327" s="96">
        <v>41113.07</v>
      </c>
      <c r="J327" s="95">
        <f>ROUND(H327*$H$13*$I$13,2)</f>
        <v>435</v>
      </c>
      <c r="K327" s="96">
        <f>ROUND(G327*J327,2)</f>
        <v>45762</v>
      </c>
      <c r="L327" s="89"/>
      <c r="M327" s="235"/>
      <c r="N327" s="253">
        <f>ROUND(I327*H$13*I$13,2)</f>
        <v>45762.19</v>
      </c>
      <c r="O327" s="254">
        <f t="shared" si="7"/>
        <v>0.19</v>
      </c>
    </row>
    <row r="328" spans="1:15" s="28" customFormat="1" ht="15" outlineLevel="1" x14ac:dyDescent="0.25">
      <c r="A328" s="90"/>
      <c r="B328" s="310" t="s">
        <v>1052</v>
      </c>
      <c r="C328" s="311"/>
      <c r="D328" s="311"/>
      <c r="E328" s="312"/>
      <c r="F328" s="93"/>
      <c r="G328" s="98"/>
      <c r="H328" s="95"/>
      <c r="I328" s="96"/>
      <c r="J328" s="95"/>
      <c r="K328" s="96"/>
      <c r="L328" s="89"/>
      <c r="M328" s="235"/>
      <c r="N328" s="253">
        <f>ROUND(I328*H$13*I$13,2)</f>
        <v>0</v>
      </c>
      <c r="O328" s="254">
        <f t="shared" si="7"/>
        <v>0</v>
      </c>
    </row>
    <row r="329" spans="1:15" s="28" customFormat="1" ht="15" outlineLevel="1" x14ac:dyDescent="0.25">
      <c r="A329" s="90" t="s">
        <v>1053</v>
      </c>
      <c r="B329" s="91" t="s">
        <v>284</v>
      </c>
      <c r="C329" s="91" t="s">
        <v>1054</v>
      </c>
      <c r="D329" s="91" t="s">
        <v>888</v>
      </c>
      <c r="E329" s="92" t="s">
        <v>889</v>
      </c>
      <c r="F329" s="93" t="s">
        <v>185</v>
      </c>
      <c r="G329" s="100">
        <v>2.82</v>
      </c>
      <c r="H329" s="95">
        <f>ROUND(I329/G329,2)</f>
        <v>3441.23</v>
      </c>
      <c r="I329" s="96">
        <v>9704.27</v>
      </c>
      <c r="J329" s="95">
        <f>ROUND(H329*$H$13*$I$13,2)</f>
        <v>3830.37</v>
      </c>
      <c r="K329" s="96">
        <f>ROUND(G329*J329,2)</f>
        <v>10801.64</v>
      </c>
      <c r="L329" s="89"/>
      <c r="M329" s="235"/>
      <c r="N329" s="253">
        <f>ROUND(I329*H$13*I$13,2)</f>
        <v>10801.64</v>
      </c>
      <c r="O329" s="254">
        <f t="shared" si="7"/>
        <v>0</v>
      </c>
    </row>
    <row r="330" spans="1:15" s="28" customFormat="1" ht="15" outlineLevel="1" x14ac:dyDescent="0.25">
      <c r="A330" s="90" t="s">
        <v>1055</v>
      </c>
      <c r="B330" s="91" t="s">
        <v>284</v>
      </c>
      <c r="C330" s="91" t="s">
        <v>1056</v>
      </c>
      <c r="D330" s="91" t="s">
        <v>892</v>
      </c>
      <c r="E330" s="92" t="s">
        <v>893</v>
      </c>
      <c r="F330" s="93" t="s">
        <v>185</v>
      </c>
      <c r="G330" s="101">
        <v>3.1019999999999999</v>
      </c>
      <c r="H330" s="95">
        <f>ROUND(I330/G330,2)</f>
        <v>2520.6999999999998</v>
      </c>
      <c r="I330" s="96">
        <v>7819.21</v>
      </c>
      <c r="J330" s="95">
        <f>ROUND(H330*$H$13*$I$13,2)</f>
        <v>2805.74</v>
      </c>
      <c r="K330" s="96">
        <f>ROUND(G330*J330,2)</f>
        <v>8703.41</v>
      </c>
      <c r="L330" s="89"/>
      <c r="M330" s="235"/>
      <c r="N330" s="253">
        <f>ROUND(I330*H$13*I$13,2)</f>
        <v>8703.42</v>
      </c>
      <c r="O330" s="254">
        <f t="shared" si="7"/>
        <v>0.01</v>
      </c>
    </row>
    <row r="331" spans="1:15" s="28" customFormat="1" ht="15" outlineLevel="1" x14ac:dyDescent="0.25">
      <c r="A331" s="90" t="s">
        <v>1057</v>
      </c>
      <c r="B331" s="91" t="s">
        <v>284</v>
      </c>
      <c r="C331" s="91" t="s">
        <v>1058</v>
      </c>
      <c r="D331" s="91" t="s">
        <v>867</v>
      </c>
      <c r="E331" s="92" t="s">
        <v>868</v>
      </c>
      <c r="F331" s="93" t="s">
        <v>363</v>
      </c>
      <c r="G331" s="101">
        <v>0.23499999999999999</v>
      </c>
      <c r="H331" s="95">
        <f>ROUND(I331/G331,2)</f>
        <v>37885.49</v>
      </c>
      <c r="I331" s="96">
        <v>8903.09</v>
      </c>
      <c r="J331" s="95">
        <f>ROUND(H331*$H$13*$I$13,2)</f>
        <v>42169.63</v>
      </c>
      <c r="K331" s="96">
        <f>ROUND(G331*J331,2)</f>
        <v>9909.86</v>
      </c>
      <c r="L331" s="89"/>
      <c r="M331" s="235"/>
      <c r="N331" s="253">
        <f>ROUND(I331*H$13*I$13,2)</f>
        <v>9909.86</v>
      </c>
      <c r="O331" s="254">
        <f t="shared" si="7"/>
        <v>0</v>
      </c>
    </row>
    <row r="332" spans="1:15" s="28" customFormat="1" ht="22.5" outlineLevel="1" x14ac:dyDescent="0.25">
      <c r="A332" s="90" t="s">
        <v>1059</v>
      </c>
      <c r="B332" s="91" t="s">
        <v>284</v>
      </c>
      <c r="C332" s="91" t="s">
        <v>1060</v>
      </c>
      <c r="D332" s="91" t="s">
        <v>871</v>
      </c>
      <c r="E332" s="92" t="s">
        <v>872</v>
      </c>
      <c r="F332" s="93" t="s">
        <v>363</v>
      </c>
      <c r="G332" s="101">
        <v>0.23499999999999999</v>
      </c>
      <c r="H332" s="95">
        <f>ROUND(I332/G332,2)</f>
        <v>13871.79</v>
      </c>
      <c r="I332" s="96">
        <v>3259.87</v>
      </c>
      <c r="J332" s="95">
        <f>ROUND(H332*$H$13*$I$13,2)</f>
        <v>15440.43</v>
      </c>
      <c r="K332" s="96">
        <f>ROUND(G332*J332,2)</f>
        <v>3628.5</v>
      </c>
      <c r="L332" s="89"/>
      <c r="M332" s="235"/>
      <c r="N332" s="253">
        <f>ROUND(I332*H$13*I$13,2)</f>
        <v>3628.5</v>
      </c>
      <c r="O332" s="254">
        <f t="shared" si="7"/>
        <v>0</v>
      </c>
    </row>
    <row r="333" spans="1:15" s="28" customFormat="1" ht="15" outlineLevel="1" x14ac:dyDescent="0.25">
      <c r="A333" s="90" t="s">
        <v>1061</v>
      </c>
      <c r="B333" s="91" t="s">
        <v>284</v>
      </c>
      <c r="C333" s="91" t="s">
        <v>1062</v>
      </c>
      <c r="D333" s="91" t="s">
        <v>793</v>
      </c>
      <c r="E333" s="92" t="s">
        <v>794</v>
      </c>
      <c r="F333" s="93" t="s">
        <v>185</v>
      </c>
      <c r="G333" s="94">
        <v>1.5580499999999999</v>
      </c>
      <c r="H333" s="95">
        <f>ROUND(I333/G333,2)</f>
        <v>3404.94</v>
      </c>
      <c r="I333" s="96">
        <v>5305.06</v>
      </c>
      <c r="J333" s="95">
        <f>ROUND(H333*$H$13*$I$13,2)</f>
        <v>3789.97</v>
      </c>
      <c r="K333" s="96">
        <f>ROUND(G333*J333,2)</f>
        <v>5904.96</v>
      </c>
      <c r="L333" s="89"/>
      <c r="M333" s="235"/>
      <c r="N333" s="253">
        <f>ROUND(I333*H$13*I$13,2)</f>
        <v>5904.96</v>
      </c>
      <c r="O333" s="254">
        <f t="shared" si="7"/>
        <v>0</v>
      </c>
    </row>
    <row r="334" spans="1:15" s="28" customFormat="1" ht="15" outlineLevel="1" x14ac:dyDescent="0.25">
      <c r="A334" s="90" t="s">
        <v>1063</v>
      </c>
      <c r="B334" s="91" t="s">
        <v>284</v>
      </c>
      <c r="C334" s="91" t="s">
        <v>1064</v>
      </c>
      <c r="D334" s="91" t="s">
        <v>877</v>
      </c>
      <c r="E334" s="92" t="s">
        <v>878</v>
      </c>
      <c r="F334" s="93" t="s">
        <v>297</v>
      </c>
      <c r="G334" s="97">
        <v>2.35E-2</v>
      </c>
      <c r="H334" s="95">
        <f>ROUND(I334/G334,2)</f>
        <v>17614.04</v>
      </c>
      <c r="I334" s="96">
        <v>413.93</v>
      </c>
      <c r="J334" s="95">
        <f>ROUND(H334*$H$13*$I$13,2)</f>
        <v>19605.86</v>
      </c>
      <c r="K334" s="96">
        <f>ROUND(G334*J334,2)</f>
        <v>460.74</v>
      </c>
      <c r="L334" s="89"/>
      <c r="M334" s="235"/>
      <c r="N334" s="253">
        <f>ROUND(I334*H$13*I$13,2)</f>
        <v>460.74</v>
      </c>
      <c r="O334" s="254">
        <f t="shared" si="7"/>
        <v>0</v>
      </c>
    </row>
    <row r="335" spans="1:15" s="28" customFormat="1" ht="15" outlineLevel="1" x14ac:dyDescent="0.25">
      <c r="A335" s="90" t="s">
        <v>1065</v>
      </c>
      <c r="B335" s="91" t="s">
        <v>284</v>
      </c>
      <c r="C335" s="91" t="s">
        <v>1066</v>
      </c>
      <c r="D335" s="91" t="s">
        <v>306</v>
      </c>
      <c r="E335" s="92" t="s">
        <v>307</v>
      </c>
      <c r="F335" s="93" t="s">
        <v>297</v>
      </c>
      <c r="G335" s="97">
        <v>2.35E-2</v>
      </c>
      <c r="H335" s="95">
        <f>ROUND(I335/G335,2)</f>
        <v>54472.34</v>
      </c>
      <c r="I335" s="96">
        <v>1280.0999999999999</v>
      </c>
      <c r="J335" s="95">
        <f>ROUND(H335*$H$13*$I$13,2)</f>
        <v>60632.14</v>
      </c>
      <c r="K335" s="96">
        <f>ROUND(G335*J335,2)</f>
        <v>1424.86</v>
      </c>
      <c r="L335" s="89"/>
      <c r="M335" s="235"/>
      <c r="N335" s="253">
        <f>ROUND(I335*H$13*I$13,2)</f>
        <v>1424.86</v>
      </c>
      <c r="O335" s="254">
        <f t="shared" si="7"/>
        <v>0</v>
      </c>
    </row>
    <row r="336" spans="1:15" s="28" customFormat="1" ht="22.5" outlineLevel="1" x14ac:dyDescent="0.25">
      <c r="A336" s="90" t="s">
        <v>1067</v>
      </c>
      <c r="B336" s="91" t="s">
        <v>284</v>
      </c>
      <c r="C336" s="91" t="s">
        <v>1068</v>
      </c>
      <c r="D336" s="91" t="s">
        <v>927</v>
      </c>
      <c r="E336" s="92" t="s">
        <v>928</v>
      </c>
      <c r="F336" s="93" t="s">
        <v>363</v>
      </c>
      <c r="G336" s="101">
        <v>0.23499999999999999</v>
      </c>
      <c r="H336" s="95">
        <f>ROUND(I336/G336,2)</f>
        <v>147793.79</v>
      </c>
      <c r="I336" s="96">
        <v>34731.54</v>
      </c>
      <c r="J336" s="95">
        <f>ROUND(H336*$H$13*$I$13,2)</f>
        <v>164506.49</v>
      </c>
      <c r="K336" s="96">
        <f>ROUND(G336*J336,2)</f>
        <v>38659.03</v>
      </c>
      <c r="L336" s="89"/>
      <c r="M336" s="235"/>
      <c r="N336" s="253">
        <f>ROUND(I336*H$13*I$13,2)</f>
        <v>38659.019999999997</v>
      </c>
      <c r="O336" s="254">
        <f t="shared" si="7"/>
        <v>-0.01</v>
      </c>
    </row>
    <row r="337" spans="1:15" s="28" customFormat="1" ht="22.5" outlineLevel="1" x14ac:dyDescent="0.25">
      <c r="A337" s="90" t="s">
        <v>1069</v>
      </c>
      <c r="B337" s="91" t="s">
        <v>284</v>
      </c>
      <c r="C337" s="91" t="s">
        <v>1070</v>
      </c>
      <c r="D337" s="91" t="s">
        <v>781</v>
      </c>
      <c r="E337" s="92" t="s">
        <v>1037</v>
      </c>
      <c r="F337" s="93" t="s">
        <v>363</v>
      </c>
      <c r="G337" s="101">
        <v>0.23499999999999999</v>
      </c>
      <c r="H337" s="95">
        <f>ROUND(I337/G337,2)</f>
        <v>12396.34</v>
      </c>
      <c r="I337" s="96">
        <v>2913.14</v>
      </c>
      <c r="J337" s="95">
        <f>ROUND(H337*$H$13*$I$13,2)</f>
        <v>13798.13</v>
      </c>
      <c r="K337" s="96">
        <f>ROUND(G337*J337,2)</f>
        <v>3242.56</v>
      </c>
      <c r="L337" s="89"/>
      <c r="M337" s="235"/>
      <c r="N337" s="253">
        <f>ROUND(I337*H$13*I$13,2)</f>
        <v>3242.56</v>
      </c>
      <c r="O337" s="254">
        <f t="shared" si="7"/>
        <v>0</v>
      </c>
    </row>
    <row r="338" spans="1:15" s="28" customFormat="1" ht="15" outlineLevel="1" x14ac:dyDescent="0.25">
      <c r="A338" s="90" t="s">
        <v>1071</v>
      </c>
      <c r="B338" s="91" t="s">
        <v>284</v>
      </c>
      <c r="C338" s="91" t="s">
        <v>1072</v>
      </c>
      <c r="D338" s="91" t="s">
        <v>1040</v>
      </c>
      <c r="E338" s="92" t="s">
        <v>1041</v>
      </c>
      <c r="F338" s="93" t="s">
        <v>371</v>
      </c>
      <c r="G338" s="101">
        <v>-28.763999999999999</v>
      </c>
      <c r="H338" s="95">
        <f>ROUND(I338/G338,2)</f>
        <v>68.56</v>
      </c>
      <c r="I338" s="96">
        <v>-1972.04</v>
      </c>
      <c r="J338" s="95">
        <f>ROUND(H338*$H$13*$I$13,2)</f>
        <v>76.31</v>
      </c>
      <c r="K338" s="96">
        <f>ROUND(G338*J338,2)</f>
        <v>-2194.98</v>
      </c>
      <c r="L338" s="89"/>
      <c r="M338" s="235"/>
      <c r="N338" s="253">
        <f>ROUND(I338*H$13*I$13,2)</f>
        <v>-2195.04</v>
      </c>
      <c r="O338" s="254">
        <f t="shared" si="7"/>
        <v>-0.06</v>
      </c>
    </row>
    <row r="339" spans="1:15" s="28" customFormat="1" ht="15" outlineLevel="1" x14ac:dyDescent="0.25">
      <c r="A339" s="90" t="s">
        <v>1073</v>
      </c>
      <c r="B339" s="91" t="s">
        <v>284</v>
      </c>
      <c r="C339" s="91" t="s">
        <v>1074</v>
      </c>
      <c r="D339" s="91" t="s">
        <v>1044</v>
      </c>
      <c r="E339" s="92" t="s">
        <v>1045</v>
      </c>
      <c r="F339" s="93" t="s">
        <v>371</v>
      </c>
      <c r="G339" s="101">
        <v>28.763999999999999</v>
      </c>
      <c r="H339" s="95">
        <f>ROUND(I339/G339,2)</f>
        <v>203.42</v>
      </c>
      <c r="I339" s="96">
        <v>5851.28</v>
      </c>
      <c r="J339" s="95">
        <f>ROUND(H339*$H$13*$I$13,2)</f>
        <v>226.42</v>
      </c>
      <c r="K339" s="96">
        <f>ROUND(G339*J339,2)</f>
        <v>6512.74</v>
      </c>
      <c r="L339" s="89"/>
      <c r="M339" s="235"/>
      <c r="N339" s="253">
        <f>ROUND(I339*H$13*I$13,2)</f>
        <v>6512.95</v>
      </c>
      <c r="O339" s="254">
        <f t="shared" si="7"/>
        <v>0.21</v>
      </c>
    </row>
    <row r="340" spans="1:15" s="28" customFormat="1" ht="15" outlineLevel="1" x14ac:dyDescent="0.25">
      <c r="A340" s="90" t="s">
        <v>1075</v>
      </c>
      <c r="B340" s="91" t="s">
        <v>284</v>
      </c>
      <c r="C340" s="91" t="s">
        <v>1076</v>
      </c>
      <c r="D340" s="91" t="s">
        <v>931</v>
      </c>
      <c r="E340" s="92" t="s">
        <v>932</v>
      </c>
      <c r="F340" s="93" t="s">
        <v>363</v>
      </c>
      <c r="G340" s="101">
        <v>0.23499999999999999</v>
      </c>
      <c r="H340" s="95">
        <f>ROUND(I340/G340,2)</f>
        <v>49156.98</v>
      </c>
      <c r="I340" s="96">
        <v>11551.89</v>
      </c>
      <c r="J340" s="95">
        <f>ROUND(H340*$H$13*$I$13,2)</f>
        <v>54715.71</v>
      </c>
      <c r="K340" s="96">
        <f>ROUND(G340*J340,2)</f>
        <v>12858.19</v>
      </c>
      <c r="L340" s="89"/>
      <c r="M340" s="235"/>
      <c r="N340" s="253">
        <f>ROUND(I340*H$13*I$13,2)</f>
        <v>12858.19</v>
      </c>
      <c r="O340" s="254">
        <f t="shared" si="7"/>
        <v>0</v>
      </c>
    </row>
    <row r="341" spans="1:15" s="28" customFormat="1" ht="15" outlineLevel="1" x14ac:dyDescent="0.25">
      <c r="A341" s="90" t="s">
        <v>1077</v>
      </c>
      <c r="B341" s="91" t="s">
        <v>284</v>
      </c>
      <c r="C341" s="91" t="s">
        <v>1078</v>
      </c>
      <c r="D341" s="91" t="s">
        <v>935</v>
      </c>
      <c r="E341" s="92" t="s">
        <v>936</v>
      </c>
      <c r="F341" s="93" t="s">
        <v>371</v>
      </c>
      <c r="G341" s="100">
        <v>23.97</v>
      </c>
      <c r="H341" s="95">
        <f>ROUND(I341/G341,2)</f>
        <v>1079.52</v>
      </c>
      <c r="I341" s="96">
        <v>25876.02</v>
      </c>
      <c r="J341" s="95">
        <f>ROUND(H341*$H$13*$I$13,2)</f>
        <v>1201.5899999999999</v>
      </c>
      <c r="K341" s="96">
        <f>ROUND(G341*J341,2)</f>
        <v>28802.11</v>
      </c>
      <c r="L341" s="89"/>
      <c r="M341" s="235"/>
      <c r="N341" s="253">
        <f>ROUND(I341*H$13*I$13,2)</f>
        <v>28802.11</v>
      </c>
      <c r="O341" s="254">
        <f t="shared" si="7"/>
        <v>0</v>
      </c>
    </row>
    <row r="342" spans="1:15" s="28" customFormat="1" ht="15" outlineLevel="1" x14ac:dyDescent="0.25">
      <c r="A342" s="90" t="s">
        <v>1079</v>
      </c>
      <c r="B342" s="91" t="s">
        <v>284</v>
      </c>
      <c r="C342" s="91" t="s">
        <v>1080</v>
      </c>
      <c r="D342" s="91" t="s">
        <v>939</v>
      </c>
      <c r="E342" s="92" t="s">
        <v>940</v>
      </c>
      <c r="F342" s="93" t="s">
        <v>380</v>
      </c>
      <c r="G342" s="100">
        <v>11.75</v>
      </c>
      <c r="H342" s="95">
        <f>ROUND(I342/G342,2)</f>
        <v>390.81</v>
      </c>
      <c r="I342" s="96">
        <v>4592</v>
      </c>
      <c r="J342" s="95">
        <f>ROUND(H342*$H$13*$I$13,2)</f>
        <v>435</v>
      </c>
      <c r="K342" s="96">
        <f>ROUND(G342*J342,2)</f>
        <v>5111.25</v>
      </c>
      <c r="L342" s="89"/>
      <c r="M342" s="235"/>
      <c r="N342" s="253">
        <f>ROUND(I342*H$13*I$13,2)</f>
        <v>5111.2700000000004</v>
      </c>
      <c r="O342" s="254">
        <f t="shared" si="7"/>
        <v>0.02</v>
      </c>
    </row>
    <row r="343" spans="1:15" s="28" customFormat="1" ht="15" outlineLevel="1" x14ac:dyDescent="0.25">
      <c r="A343" s="90"/>
      <c r="B343" s="310" t="s">
        <v>1081</v>
      </c>
      <c r="C343" s="311"/>
      <c r="D343" s="311"/>
      <c r="E343" s="312"/>
      <c r="F343" s="93"/>
      <c r="G343" s="100"/>
      <c r="H343" s="95"/>
      <c r="I343" s="96"/>
      <c r="J343" s="95"/>
      <c r="K343" s="96"/>
      <c r="L343" s="89"/>
      <c r="M343" s="235"/>
      <c r="N343" s="253">
        <f>ROUND(I343*H$13*I$13,2)</f>
        <v>0</v>
      </c>
      <c r="O343" s="254">
        <f t="shared" si="7"/>
        <v>0</v>
      </c>
    </row>
    <row r="344" spans="1:15" s="28" customFormat="1" ht="15" outlineLevel="1" x14ac:dyDescent="0.25">
      <c r="A344" s="90" t="s">
        <v>1082</v>
      </c>
      <c r="B344" s="91" t="s">
        <v>284</v>
      </c>
      <c r="C344" s="91" t="s">
        <v>1083</v>
      </c>
      <c r="D344" s="91" t="s">
        <v>888</v>
      </c>
      <c r="E344" s="92" t="s">
        <v>889</v>
      </c>
      <c r="F344" s="93" t="s">
        <v>185</v>
      </c>
      <c r="G344" s="100">
        <v>5.52</v>
      </c>
      <c r="H344" s="95">
        <f>ROUND(I344/G344,2)</f>
        <v>3440.94</v>
      </c>
      <c r="I344" s="96">
        <v>18993.990000000002</v>
      </c>
      <c r="J344" s="95">
        <f>ROUND(H344*$H$13*$I$13,2)</f>
        <v>3830.05</v>
      </c>
      <c r="K344" s="96">
        <f>ROUND(G344*J344,2)</f>
        <v>21141.88</v>
      </c>
      <c r="L344" s="89"/>
      <c r="M344" s="235"/>
      <c r="N344" s="253">
        <f>ROUND(I344*H$13*I$13,2)</f>
        <v>21141.85</v>
      </c>
      <c r="O344" s="254">
        <f t="shared" si="7"/>
        <v>-0.03</v>
      </c>
    </row>
    <row r="345" spans="1:15" s="28" customFormat="1" ht="15" outlineLevel="1" x14ac:dyDescent="0.25">
      <c r="A345" s="90" t="s">
        <v>1084</v>
      </c>
      <c r="B345" s="91" t="s">
        <v>284</v>
      </c>
      <c r="C345" s="91" t="s">
        <v>1085</v>
      </c>
      <c r="D345" s="91" t="s">
        <v>892</v>
      </c>
      <c r="E345" s="92" t="s">
        <v>893</v>
      </c>
      <c r="F345" s="93" t="s">
        <v>185</v>
      </c>
      <c r="G345" s="101">
        <v>6.0720000000000001</v>
      </c>
      <c r="H345" s="95">
        <f>ROUND(I345/G345,2)</f>
        <v>2520.6999999999998</v>
      </c>
      <c r="I345" s="96">
        <v>15305.7</v>
      </c>
      <c r="J345" s="95">
        <f>ROUND(H345*$H$13*$I$13,2)</f>
        <v>2805.74</v>
      </c>
      <c r="K345" s="96">
        <f>ROUND(G345*J345,2)</f>
        <v>17036.45</v>
      </c>
      <c r="L345" s="89"/>
      <c r="M345" s="235"/>
      <c r="N345" s="253">
        <f>ROUND(I345*H$13*I$13,2)</f>
        <v>17036.490000000002</v>
      </c>
      <c r="O345" s="254">
        <f t="shared" si="7"/>
        <v>0.04</v>
      </c>
    </row>
    <row r="346" spans="1:15" s="28" customFormat="1" ht="15" outlineLevel="1" x14ac:dyDescent="0.25">
      <c r="A346" s="90" t="s">
        <v>1086</v>
      </c>
      <c r="B346" s="91" t="s">
        <v>284</v>
      </c>
      <c r="C346" s="91" t="s">
        <v>1087</v>
      </c>
      <c r="D346" s="91" t="s">
        <v>785</v>
      </c>
      <c r="E346" s="92" t="s">
        <v>786</v>
      </c>
      <c r="F346" s="93" t="s">
        <v>363</v>
      </c>
      <c r="G346" s="100">
        <v>0.46</v>
      </c>
      <c r="H346" s="95">
        <f>ROUND(I346/G346,2)</f>
        <v>44424.65</v>
      </c>
      <c r="I346" s="96">
        <v>20435.34</v>
      </c>
      <c r="J346" s="95">
        <f>ROUND(H346*$H$13*$I$13,2)</f>
        <v>49448.24</v>
      </c>
      <c r="K346" s="96">
        <f>ROUND(G346*J346,2)</f>
        <v>22746.19</v>
      </c>
      <c r="L346" s="89"/>
      <c r="M346" s="235"/>
      <c r="N346" s="253">
        <f>ROUND(I346*H$13*I$13,2)</f>
        <v>22746.19</v>
      </c>
      <c r="O346" s="254">
        <f t="shared" si="7"/>
        <v>0</v>
      </c>
    </row>
    <row r="347" spans="1:15" s="28" customFormat="1" ht="22.5" outlineLevel="1" x14ac:dyDescent="0.25">
      <c r="A347" s="90" t="s">
        <v>1088</v>
      </c>
      <c r="B347" s="91" t="s">
        <v>284</v>
      </c>
      <c r="C347" s="91" t="s">
        <v>1089</v>
      </c>
      <c r="D347" s="91" t="s">
        <v>789</v>
      </c>
      <c r="E347" s="92" t="s">
        <v>790</v>
      </c>
      <c r="F347" s="93" t="s">
        <v>363</v>
      </c>
      <c r="G347" s="100">
        <v>0.46</v>
      </c>
      <c r="H347" s="95">
        <f>ROUND(I347/G347,2)</f>
        <v>7140.54</v>
      </c>
      <c r="I347" s="96">
        <v>3284.65</v>
      </c>
      <c r="J347" s="95">
        <f>ROUND(H347*$H$13*$I$13,2)</f>
        <v>7948</v>
      </c>
      <c r="K347" s="96">
        <f>ROUND(G347*J347,2)</f>
        <v>3656.08</v>
      </c>
      <c r="L347" s="89"/>
      <c r="M347" s="235"/>
      <c r="N347" s="253">
        <f>ROUND(I347*H$13*I$13,2)</f>
        <v>3656.08</v>
      </c>
      <c r="O347" s="254">
        <f t="shared" si="7"/>
        <v>0</v>
      </c>
    </row>
    <row r="348" spans="1:15" s="28" customFormat="1" ht="15" outlineLevel="1" x14ac:dyDescent="0.25">
      <c r="A348" s="90" t="s">
        <v>1090</v>
      </c>
      <c r="B348" s="91" t="s">
        <v>284</v>
      </c>
      <c r="C348" s="91" t="s">
        <v>1091</v>
      </c>
      <c r="D348" s="91" t="s">
        <v>793</v>
      </c>
      <c r="E348" s="92" t="s">
        <v>794</v>
      </c>
      <c r="F348" s="93" t="s">
        <v>185</v>
      </c>
      <c r="G348" s="97">
        <v>2.8151999999999999</v>
      </c>
      <c r="H348" s="95">
        <f>ROUND(I348/G348,2)</f>
        <v>3404.9</v>
      </c>
      <c r="I348" s="96">
        <v>9585.48</v>
      </c>
      <c r="J348" s="95">
        <f>ROUND(H348*$H$13*$I$13,2)</f>
        <v>3789.93</v>
      </c>
      <c r="K348" s="96">
        <f>ROUND(G348*J348,2)</f>
        <v>10669.41</v>
      </c>
      <c r="L348" s="89"/>
      <c r="M348" s="235"/>
      <c r="N348" s="253">
        <f>ROUND(I348*H$13*I$13,2)</f>
        <v>10669.42</v>
      </c>
      <c r="O348" s="254">
        <f t="shared" si="7"/>
        <v>0.01</v>
      </c>
    </row>
    <row r="349" spans="1:15" s="28" customFormat="1" ht="15" outlineLevel="1" x14ac:dyDescent="0.25">
      <c r="A349" s="90" t="s">
        <v>1092</v>
      </c>
      <c r="B349" s="91" t="s">
        <v>284</v>
      </c>
      <c r="C349" s="91" t="s">
        <v>1093</v>
      </c>
      <c r="D349" s="91" t="s">
        <v>877</v>
      </c>
      <c r="E349" s="92" t="s">
        <v>878</v>
      </c>
      <c r="F349" s="93" t="s">
        <v>297</v>
      </c>
      <c r="G349" s="101">
        <v>4.5999999999999999E-2</v>
      </c>
      <c r="H349" s="95">
        <f>ROUND(I349/G349,2)</f>
        <v>17605.87</v>
      </c>
      <c r="I349" s="96">
        <v>809.87</v>
      </c>
      <c r="J349" s="95">
        <f>ROUND(H349*$H$13*$I$13,2)</f>
        <v>19596.759999999998</v>
      </c>
      <c r="K349" s="96">
        <f>ROUND(G349*J349,2)</f>
        <v>901.45</v>
      </c>
      <c r="L349" s="89"/>
      <c r="M349" s="235"/>
      <c r="N349" s="253">
        <f>ROUND(I349*H$13*I$13,2)</f>
        <v>901.45</v>
      </c>
      <c r="O349" s="254">
        <f t="shared" si="7"/>
        <v>0</v>
      </c>
    </row>
    <row r="350" spans="1:15" s="28" customFormat="1" ht="15" outlineLevel="1" x14ac:dyDescent="0.25">
      <c r="A350" s="90" t="s">
        <v>1094</v>
      </c>
      <c r="B350" s="91" t="s">
        <v>284</v>
      </c>
      <c r="C350" s="91" t="s">
        <v>1095</v>
      </c>
      <c r="D350" s="91" t="s">
        <v>306</v>
      </c>
      <c r="E350" s="92" t="s">
        <v>307</v>
      </c>
      <c r="F350" s="93" t="s">
        <v>297</v>
      </c>
      <c r="G350" s="101">
        <v>4.5999999999999999E-2</v>
      </c>
      <c r="H350" s="95">
        <f>ROUND(I350/G350,2)</f>
        <v>54474.57</v>
      </c>
      <c r="I350" s="96">
        <v>2505.83</v>
      </c>
      <c r="J350" s="95">
        <f>ROUND(H350*$H$13*$I$13,2)</f>
        <v>60634.62</v>
      </c>
      <c r="K350" s="96">
        <f>ROUND(G350*J350,2)</f>
        <v>2789.19</v>
      </c>
      <c r="L350" s="89"/>
      <c r="M350" s="235"/>
      <c r="N350" s="253">
        <f>ROUND(I350*H$13*I$13,2)</f>
        <v>2789.19</v>
      </c>
      <c r="O350" s="254">
        <f t="shared" ref="O350:O413" si="8">N350-K350</f>
        <v>0</v>
      </c>
    </row>
    <row r="351" spans="1:15" s="28" customFormat="1" ht="22.5" outlineLevel="1" x14ac:dyDescent="0.25">
      <c r="A351" s="90" t="s">
        <v>1096</v>
      </c>
      <c r="B351" s="91" t="s">
        <v>284</v>
      </c>
      <c r="C351" s="91" t="s">
        <v>1097</v>
      </c>
      <c r="D351" s="91" t="s">
        <v>797</v>
      </c>
      <c r="E351" s="92" t="s">
        <v>798</v>
      </c>
      <c r="F351" s="93" t="s">
        <v>363</v>
      </c>
      <c r="G351" s="100">
        <v>0.46</v>
      </c>
      <c r="H351" s="95">
        <f>ROUND(I351/G351,2)</f>
        <v>70825.11</v>
      </c>
      <c r="I351" s="96">
        <v>32579.55</v>
      </c>
      <c r="J351" s="95">
        <f>ROUND(H351*$H$13*$I$13,2)</f>
        <v>78834.100000000006</v>
      </c>
      <c r="K351" s="96">
        <f>ROUND(G351*J351,2)</f>
        <v>36263.69</v>
      </c>
      <c r="L351" s="89"/>
      <c r="M351" s="235"/>
      <c r="N351" s="253">
        <f>ROUND(I351*H$13*I$13,2)</f>
        <v>36263.68</v>
      </c>
      <c r="O351" s="254">
        <f t="shared" si="8"/>
        <v>-0.01</v>
      </c>
    </row>
    <row r="352" spans="1:15" s="28" customFormat="1" ht="15" outlineLevel="1" x14ac:dyDescent="0.25">
      <c r="A352" s="90" t="s">
        <v>1098</v>
      </c>
      <c r="B352" s="91" t="s">
        <v>284</v>
      </c>
      <c r="C352" s="91" t="s">
        <v>1099</v>
      </c>
      <c r="D352" s="91" t="s">
        <v>801</v>
      </c>
      <c r="E352" s="92" t="s">
        <v>802</v>
      </c>
      <c r="F352" s="93" t="s">
        <v>297</v>
      </c>
      <c r="G352" s="94">
        <v>-0.11316</v>
      </c>
      <c r="H352" s="95">
        <f>ROUND(I352/G352,2)</f>
        <v>79788.789999999994</v>
      </c>
      <c r="I352" s="96">
        <v>-9028.9</v>
      </c>
      <c r="J352" s="95">
        <f>ROUND(H352*$H$13*$I$13,2)</f>
        <v>88811.4</v>
      </c>
      <c r="K352" s="96">
        <f>ROUND(G352*J352,2)</f>
        <v>-10049.9</v>
      </c>
      <c r="L352" s="89"/>
      <c r="M352" s="235"/>
      <c r="N352" s="253">
        <f>ROUND(I352*H$13*I$13,2)</f>
        <v>-10049.9</v>
      </c>
      <c r="O352" s="254">
        <f t="shared" si="8"/>
        <v>0</v>
      </c>
    </row>
    <row r="353" spans="1:15" s="28" customFormat="1" ht="15" outlineLevel="1" x14ac:dyDescent="0.25">
      <c r="A353" s="90" t="s">
        <v>1100</v>
      </c>
      <c r="B353" s="91" t="s">
        <v>284</v>
      </c>
      <c r="C353" s="91" t="s">
        <v>1101</v>
      </c>
      <c r="D353" s="91" t="s">
        <v>805</v>
      </c>
      <c r="E353" s="92" t="s">
        <v>806</v>
      </c>
      <c r="F353" s="93" t="s">
        <v>807</v>
      </c>
      <c r="G353" s="100">
        <v>113.16</v>
      </c>
      <c r="H353" s="95">
        <f>ROUND(I353/G353,2)</f>
        <v>82.54</v>
      </c>
      <c r="I353" s="96">
        <v>9340.58</v>
      </c>
      <c r="J353" s="95">
        <f>ROUND(H353*$H$13*$I$13,2)</f>
        <v>91.87</v>
      </c>
      <c r="K353" s="96">
        <f>ROUND(G353*J353,2)</f>
        <v>10396.01</v>
      </c>
      <c r="L353" s="89"/>
      <c r="M353" s="235"/>
      <c r="N353" s="253">
        <f>ROUND(I353*H$13*I$13,2)</f>
        <v>10396.82</v>
      </c>
      <c r="O353" s="254">
        <f t="shared" si="8"/>
        <v>0.81</v>
      </c>
    </row>
    <row r="354" spans="1:15" s="28" customFormat="1" ht="15" outlineLevel="1" x14ac:dyDescent="0.25">
      <c r="A354" s="90" t="s">
        <v>1102</v>
      </c>
      <c r="B354" s="91" t="s">
        <v>284</v>
      </c>
      <c r="C354" s="91" t="s">
        <v>1103</v>
      </c>
      <c r="D354" s="91" t="s">
        <v>810</v>
      </c>
      <c r="E354" s="92" t="s">
        <v>811</v>
      </c>
      <c r="F354" s="93" t="s">
        <v>371</v>
      </c>
      <c r="G354" s="100">
        <v>53.36</v>
      </c>
      <c r="H354" s="95">
        <f>ROUND(I354/G354,2)</f>
        <v>278.83</v>
      </c>
      <c r="I354" s="96">
        <v>14878.22</v>
      </c>
      <c r="J354" s="95">
        <f>ROUND(H354*$H$13*$I$13,2)</f>
        <v>310.36</v>
      </c>
      <c r="K354" s="96">
        <f>ROUND(G354*J354,2)</f>
        <v>16560.810000000001</v>
      </c>
      <c r="L354" s="89"/>
      <c r="M354" s="235"/>
      <c r="N354" s="253">
        <f>ROUND(I354*H$13*I$13,2)</f>
        <v>16560.669999999998</v>
      </c>
      <c r="O354" s="254">
        <f t="shared" si="8"/>
        <v>-0.14000000000000001</v>
      </c>
    </row>
    <row r="355" spans="1:15" s="28" customFormat="1" ht="33.75" outlineLevel="1" x14ac:dyDescent="0.25">
      <c r="A355" s="90" t="s">
        <v>1104</v>
      </c>
      <c r="B355" s="91" t="s">
        <v>284</v>
      </c>
      <c r="C355" s="91" t="s">
        <v>1105</v>
      </c>
      <c r="D355" s="91" t="s">
        <v>814</v>
      </c>
      <c r="E355" s="92" t="s">
        <v>815</v>
      </c>
      <c r="F355" s="93" t="s">
        <v>363</v>
      </c>
      <c r="G355" s="100">
        <v>0.46</v>
      </c>
      <c r="H355" s="95">
        <f>ROUND(I355/G355,2)</f>
        <v>242642.13</v>
      </c>
      <c r="I355" s="96">
        <v>111615.38</v>
      </c>
      <c r="J355" s="95">
        <f>ROUND(H355*$H$13*$I$13,2)</f>
        <v>270080.39</v>
      </c>
      <c r="K355" s="96">
        <f>ROUND(G355*J355,2)</f>
        <v>124236.98</v>
      </c>
      <c r="L355" s="89"/>
      <c r="M355" s="235"/>
      <c r="N355" s="253">
        <f>ROUND(I355*H$13*I$13,2)</f>
        <v>124236.98</v>
      </c>
      <c r="O355" s="254">
        <f t="shared" si="8"/>
        <v>0</v>
      </c>
    </row>
    <row r="356" spans="1:15" s="28" customFormat="1" ht="15" outlineLevel="1" x14ac:dyDescent="0.25">
      <c r="A356" s="90"/>
      <c r="B356" s="310" t="s">
        <v>1106</v>
      </c>
      <c r="C356" s="311"/>
      <c r="D356" s="311"/>
      <c r="E356" s="312"/>
      <c r="F356" s="93"/>
      <c r="G356" s="100"/>
      <c r="H356" s="95"/>
      <c r="I356" s="96"/>
      <c r="J356" s="95"/>
      <c r="K356" s="96"/>
      <c r="L356" s="89"/>
      <c r="M356" s="235"/>
      <c r="N356" s="253">
        <f>ROUND(I356*H$13*I$13,2)</f>
        <v>0</v>
      </c>
      <c r="O356" s="254">
        <f t="shared" si="8"/>
        <v>0</v>
      </c>
    </row>
    <row r="357" spans="1:15" s="28" customFormat="1" ht="15" outlineLevel="1" x14ac:dyDescent="0.25">
      <c r="A357" s="90" t="s">
        <v>1107</v>
      </c>
      <c r="B357" s="91" t="s">
        <v>284</v>
      </c>
      <c r="C357" s="91" t="s">
        <v>1108</v>
      </c>
      <c r="D357" s="91" t="s">
        <v>831</v>
      </c>
      <c r="E357" s="92" t="s">
        <v>832</v>
      </c>
      <c r="F357" s="93" t="s">
        <v>363</v>
      </c>
      <c r="G357" s="101">
        <v>0.40500000000000003</v>
      </c>
      <c r="H357" s="95">
        <f>ROUND(I357/G357,2)</f>
        <v>519263.21</v>
      </c>
      <c r="I357" s="96">
        <v>210301.6</v>
      </c>
      <c r="J357" s="95">
        <f>ROUND(H357*$H$13*$I$13,2)</f>
        <v>577982.12</v>
      </c>
      <c r="K357" s="96">
        <f>ROUND(G357*J357,2)</f>
        <v>234082.76</v>
      </c>
      <c r="L357" s="89"/>
      <c r="M357" s="235"/>
      <c r="N357" s="253">
        <f>ROUND(I357*H$13*I$13,2)</f>
        <v>234082.76</v>
      </c>
      <c r="O357" s="254">
        <f t="shared" si="8"/>
        <v>0</v>
      </c>
    </row>
    <row r="358" spans="1:15" s="28" customFormat="1" ht="15" outlineLevel="1" x14ac:dyDescent="0.25">
      <c r="A358" s="90" t="s">
        <v>1109</v>
      </c>
      <c r="B358" s="91" t="s">
        <v>284</v>
      </c>
      <c r="C358" s="91" t="s">
        <v>1110</v>
      </c>
      <c r="D358" s="91" t="s">
        <v>835</v>
      </c>
      <c r="E358" s="92" t="s">
        <v>836</v>
      </c>
      <c r="F358" s="93" t="s">
        <v>185</v>
      </c>
      <c r="G358" s="94">
        <v>4.0499999999999998E-3</v>
      </c>
      <c r="H358" s="95">
        <f>ROUND(I358/G358,2)</f>
        <v>28543.21</v>
      </c>
      <c r="I358" s="96">
        <v>115.6</v>
      </c>
      <c r="J358" s="95">
        <f>ROUND(H358*$H$13*$I$13,2)</f>
        <v>31770.91</v>
      </c>
      <c r="K358" s="96">
        <f>ROUND(G358*J358,2)</f>
        <v>128.66999999999999</v>
      </c>
      <c r="L358" s="89"/>
      <c r="M358" s="235"/>
      <c r="N358" s="253">
        <f>ROUND(I358*H$13*I$13,2)</f>
        <v>128.66999999999999</v>
      </c>
      <c r="O358" s="254">
        <f t="shared" si="8"/>
        <v>0</v>
      </c>
    </row>
    <row r="359" spans="1:15" s="28" customFormat="1" ht="15" outlineLevel="1" x14ac:dyDescent="0.25">
      <c r="A359" s="90"/>
      <c r="B359" s="310" t="s">
        <v>1111</v>
      </c>
      <c r="C359" s="311"/>
      <c r="D359" s="311"/>
      <c r="E359" s="312"/>
      <c r="F359" s="93"/>
      <c r="G359" s="94"/>
      <c r="H359" s="95"/>
      <c r="I359" s="96"/>
      <c r="J359" s="95"/>
      <c r="K359" s="96"/>
      <c r="L359" s="89"/>
      <c r="M359" s="235"/>
      <c r="N359" s="253">
        <f>ROUND(I359*H$13*I$13,2)</f>
        <v>0</v>
      </c>
      <c r="O359" s="254">
        <f t="shared" si="8"/>
        <v>0</v>
      </c>
    </row>
    <row r="360" spans="1:15" s="28" customFormat="1" ht="15" outlineLevel="1" x14ac:dyDescent="0.25">
      <c r="A360" s="90" t="s">
        <v>1112</v>
      </c>
      <c r="B360" s="91" t="s">
        <v>284</v>
      </c>
      <c r="C360" s="91" t="s">
        <v>1113</v>
      </c>
      <c r="D360" s="91" t="s">
        <v>785</v>
      </c>
      <c r="E360" s="92" t="s">
        <v>786</v>
      </c>
      <c r="F360" s="93" t="s">
        <v>363</v>
      </c>
      <c r="G360" s="98">
        <v>0.1</v>
      </c>
      <c r="H360" s="95">
        <f>ROUND(I360/G360,2)</f>
        <v>44415</v>
      </c>
      <c r="I360" s="96">
        <v>4441.5</v>
      </c>
      <c r="J360" s="95">
        <f>ROUND(H360*$H$13*$I$13,2)</f>
        <v>49437.5</v>
      </c>
      <c r="K360" s="96">
        <f>ROUND(G360*J360,2)</f>
        <v>4943.75</v>
      </c>
      <c r="L360" s="89"/>
      <c r="M360" s="235"/>
      <c r="N360" s="253">
        <f>ROUND(I360*H$13*I$13,2)</f>
        <v>4943.75</v>
      </c>
      <c r="O360" s="254">
        <f t="shared" si="8"/>
        <v>0</v>
      </c>
    </row>
    <row r="361" spans="1:15" s="28" customFormat="1" ht="22.5" outlineLevel="1" x14ac:dyDescent="0.25">
      <c r="A361" s="90" t="s">
        <v>1114</v>
      </c>
      <c r="B361" s="91" t="s">
        <v>284</v>
      </c>
      <c r="C361" s="91" t="s">
        <v>1115</v>
      </c>
      <c r="D361" s="91" t="s">
        <v>789</v>
      </c>
      <c r="E361" s="92" t="s">
        <v>790</v>
      </c>
      <c r="F361" s="93" t="s">
        <v>363</v>
      </c>
      <c r="G361" s="98">
        <v>0.1</v>
      </c>
      <c r="H361" s="95">
        <f>ROUND(I361/G361,2)</f>
        <v>1788.3</v>
      </c>
      <c r="I361" s="96">
        <v>178.83</v>
      </c>
      <c r="J361" s="95">
        <f>ROUND(H361*$H$13*$I$13,2)</f>
        <v>1990.52</v>
      </c>
      <c r="K361" s="96">
        <f>ROUND(G361*J361,2)</f>
        <v>199.05</v>
      </c>
      <c r="L361" s="89"/>
      <c r="M361" s="235"/>
      <c r="N361" s="253">
        <f>ROUND(I361*H$13*I$13,2)</f>
        <v>199.05</v>
      </c>
      <c r="O361" s="254">
        <f t="shared" si="8"/>
        <v>0</v>
      </c>
    </row>
    <row r="362" spans="1:15" s="28" customFormat="1" ht="15" outlineLevel="1" x14ac:dyDescent="0.25">
      <c r="A362" s="90" t="s">
        <v>1116</v>
      </c>
      <c r="B362" s="91" t="s">
        <v>284</v>
      </c>
      <c r="C362" s="91" t="s">
        <v>1117</v>
      </c>
      <c r="D362" s="91" t="s">
        <v>793</v>
      </c>
      <c r="E362" s="92" t="s">
        <v>794</v>
      </c>
      <c r="F362" s="93" t="s">
        <v>185</v>
      </c>
      <c r="G362" s="101">
        <v>0.30599999999999999</v>
      </c>
      <c r="H362" s="95">
        <f>ROUND(I362/G362,2)</f>
        <v>3404.77</v>
      </c>
      <c r="I362" s="96">
        <v>1041.8599999999999</v>
      </c>
      <c r="J362" s="95">
        <f>ROUND(H362*$H$13*$I$13,2)</f>
        <v>3789.79</v>
      </c>
      <c r="K362" s="96">
        <f>ROUND(G362*J362,2)</f>
        <v>1159.68</v>
      </c>
      <c r="L362" s="89"/>
      <c r="M362" s="235"/>
      <c r="N362" s="253">
        <f>ROUND(I362*H$13*I$13,2)</f>
        <v>1159.67</v>
      </c>
      <c r="O362" s="254">
        <f t="shared" si="8"/>
        <v>-0.01</v>
      </c>
    </row>
    <row r="363" spans="1:15" s="28" customFormat="1" ht="15" outlineLevel="1" x14ac:dyDescent="0.25">
      <c r="A363" s="90" t="s">
        <v>1118</v>
      </c>
      <c r="B363" s="91" t="s">
        <v>284</v>
      </c>
      <c r="C363" s="91" t="s">
        <v>1119</v>
      </c>
      <c r="D363" s="91" t="s">
        <v>831</v>
      </c>
      <c r="E363" s="92" t="s">
        <v>832</v>
      </c>
      <c r="F363" s="93" t="s">
        <v>363</v>
      </c>
      <c r="G363" s="98">
        <v>0.1</v>
      </c>
      <c r="H363" s="95">
        <f>ROUND(I363/G363,2)</f>
        <v>519261.8</v>
      </c>
      <c r="I363" s="96">
        <v>51926.18</v>
      </c>
      <c r="J363" s="95">
        <f>ROUND(H363*$H$13*$I$13,2)</f>
        <v>577980.55000000005</v>
      </c>
      <c r="K363" s="96">
        <f>ROUND(G363*J363,2)</f>
        <v>57798.06</v>
      </c>
      <c r="L363" s="89"/>
      <c r="M363" s="235"/>
      <c r="N363" s="253">
        <f>ROUND(I363*H$13*I$13,2)</f>
        <v>57798.05</v>
      </c>
      <c r="O363" s="254">
        <f t="shared" si="8"/>
        <v>-0.01</v>
      </c>
    </row>
    <row r="364" spans="1:15" s="28" customFormat="1" ht="15" outlineLevel="1" x14ac:dyDescent="0.25">
      <c r="A364" s="90" t="s">
        <v>1120</v>
      </c>
      <c r="B364" s="91" t="s">
        <v>284</v>
      </c>
      <c r="C364" s="91" t="s">
        <v>1121</v>
      </c>
      <c r="D364" s="91" t="s">
        <v>835</v>
      </c>
      <c r="E364" s="92" t="s">
        <v>836</v>
      </c>
      <c r="F364" s="93" t="s">
        <v>185</v>
      </c>
      <c r="G364" s="101">
        <v>1E-3</v>
      </c>
      <c r="H364" s="95">
        <f>ROUND(I364/G364,2)</f>
        <v>28560</v>
      </c>
      <c r="I364" s="96">
        <v>28.56</v>
      </c>
      <c r="J364" s="95">
        <f>ROUND(H364*$H$13*$I$13,2)</f>
        <v>31789.599999999999</v>
      </c>
      <c r="K364" s="96">
        <f>ROUND(G364*J364,2)</f>
        <v>31.79</v>
      </c>
      <c r="L364" s="89"/>
      <c r="M364" s="235"/>
      <c r="N364" s="253">
        <f>ROUND(I364*H$13*I$13,2)</f>
        <v>31.79</v>
      </c>
      <c r="O364" s="254">
        <f t="shared" si="8"/>
        <v>0</v>
      </c>
    </row>
    <row r="365" spans="1:15" s="28" customFormat="1" ht="15" outlineLevel="1" x14ac:dyDescent="0.25">
      <c r="A365" s="90"/>
      <c r="B365" s="310" t="s">
        <v>1122</v>
      </c>
      <c r="C365" s="311"/>
      <c r="D365" s="311"/>
      <c r="E365" s="312"/>
      <c r="F365" s="93"/>
      <c r="G365" s="101"/>
      <c r="H365" s="95"/>
      <c r="I365" s="96"/>
      <c r="J365" s="95"/>
      <c r="K365" s="96"/>
      <c r="L365" s="89"/>
      <c r="M365" s="235"/>
      <c r="N365" s="253">
        <f>ROUND(I365*H$13*I$13,2)</f>
        <v>0</v>
      </c>
      <c r="O365" s="254">
        <f t="shared" si="8"/>
        <v>0</v>
      </c>
    </row>
    <row r="366" spans="1:15" s="28" customFormat="1" ht="22.5" outlineLevel="1" x14ac:dyDescent="0.25">
      <c r="A366" s="90" t="s">
        <v>1123</v>
      </c>
      <c r="B366" s="91" t="s">
        <v>284</v>
      </c>
      <c r="C366" s="91" t="s">
        <v>1124</v>
      </c>
      <c r="D366" s="91" t="s">
        <v>773</v>
      </c>
      <c r="E366" s="92" t="s">
        <v>774</v>
      </c>
      <c r="F366" s="93" t="s">
        <v>185</v>
      </c>
      <c r="G366" s="100">
        <v>7.67</v>
      </c>
      <c r="H366" s="95">
        <f>ROUND(I366/G366,2)</f>
        <v>11639.02</v>
      </c>
      <c r="I366" s="96">
        <v>89271.27</v>
      </c>
      <c r="J366" s="95">
        <f>ROUND(H366*$H$13*$I$13,2)</f>
        <v>12955.17</v>
      </c>
      <c r="K366" s="96">
        <f>ROUND(G366*J366,2)</f>
        <v>99366.15</v>
      </c>
      <c r="L366" s="89"/>
      <c r="M366" s="235"/>
      <c r="N366" s="253">
        <f>ROUND(I366*H$13*I$13,2)</f>
        <v>99366.17</v>
      </c>
      <c r="O366" s="254">
        <f t="shared" si="8"/>
        <v>0.02</v>
      </c>
    </row>
    <row r="367" spans="1:15" s="28" customFormat="1" ht="15" outlineLevel="1" x14ac:dyDescent="0.25">
      <c r="A367" s="90" t="s">
        <v>1125</v>
      </c>
      <c r="B367" s="91" t="s">
        <v>284</v>
      </c>
      <c r="C367" s="91" t="s">
        <v>1126</v>
      </c>
      <c r="D367" s="91" t="s">
        <v>777</v>
      </c>
      <c r="E367" s="92" t="s">
        <v>778</v>
      </c>
      <c r="F367" s="93" t="s">
        <v>185</v>
      </c>
      <c r="G367" s="97">
        <v>7.8234000000000004</v>
      </c>
      <c r="H367" s="95">
        <f>ROUND(I367/G367,2)</f>
        <v>18979.46</v>
      </c>
      <c r="I367" s="96">
        <v>148483.87</v>
      </c>
      <c r="J367" s="95">
        <f>ROUND(H367*$H$13*$I$13,2)</f>
        <v>21125.68</v>
      </c>
      <c r="K367" s="96">
        <f>ROUND(G367*J367,2)</f>
        <v>165274.64000000001</v>
      </c>
      <c r="L367" s="89"/>
      <c r="M367" s="235"/>
      <c r="N367" s="253">
        <f>ROUND(I367*H$13*I$13,2)</f>
        <v>165274.6</v>
      </c>
      <c r="O367" s="254">
        <f t="shared" si="8"/>
        <v>-0.04</v>
      </c>
    </row>
    <row r="368" spans="1:15" s="28" customFormat="1" ht="15" outlineLevel="1" x14ac:dyDescent="0.25">
      <c r="A368" s="90" t="s">
        <v>1127</v>
      </c>
      <c r="B368" s="91" t="s">
        <v>284</v>
      </c>
      <c r="C368" s="91" t="s">
        <v>1128</v>
      </c>
      <c r="D368" s="91" t="s">
        <v>781</v>
      </c>
      <c r="E368" s="92" t="s">
        <v>782</v>
      </c>
      <c r="F368" s="93" t="s">
        <v>363</v>
      </c>
      <c r="G368" s="101">
        <v>0.76700000000000002</v>
      </c>
      <c r="H368" s="95">
        <f>ROUND(I368/G368,2)</f>
        <v>12393.13</v>
      </c>
      <c r="I368" s="96">
        <v>9505.5300000000007</v>
      </c>
      <c r="J368" s="95">
        <f>ROUND(H368*$H$13*$I$13,2)</f>
        <v>13794.56</v>
      </c>
      <c r="K368" s="96">
        <f>ROUND(G368*J368,2)</f>
        <v>10580.43</v>
      </c>
      <c r="L368" s="89"/>
      <c r="M368" s="235"/>
      <c r="N368" s="253">
        <f>ROUND(I368*H$13*I$13,2)</f>
        <v>10580.43</v>
      </c>
      <c r="O368" s="254">
        <f t="shared" si="8"/>
        <v>0</v>
      </c>
    </row>
    <row r="369" spans="1:15" s="28" customFormat="1" ht="15" outlineLevel="1" x14ac:dyDescent="0.25">
      <c r="A369" s="90" t="s">
        <v>1129</v>
      </c>
      <c r="B369" s="91" t="s">
        <v>284</v>
      </c>
      <c r="C369" s="91" t="s">
        <v>1130</v>
      </c>
      <c r="D369" s="91" t="s">
        <v>785</v>
      </c>
      <c r="E369" s="92" t="s">
        <v>786</v>
      </c>
      <c r="F369" s="93" t="s">
        <v>363</v>
      </c>
      <c r="G369" s="101">
        <v>0.76700000000000002</v>
      </c>
      <c r="H369" s="95">
        <f>ROUND(I369/G369,2)</f>
        <v>44424.86</v>
      </c>
      <c r="I369" s="96">
        <v>34073.870000000003</v>
      </c>
      <c r="J369" s="95">
        <f>ROUND(H369*$H$13*$I$13,2)</f>
        <v>49448.480000000003</v>
      </c>
      <c r="K369" s="96">
        <f>ROUND(G369*J369,2)</f>
        <v>37926.980000000003</v>
      </c>
      <c r="L369" s="89"/>
      <c r="M369" s="235"/>
      <c r="N369" s="253">
        <f>ROUND(I369*H$13*I$13,2)</f>
        <v>37926.980000000003</v>
      </c>
      <c r="O369" s="254">
        <f t="shared" si="8"/>
        <v>0</v>
      </c>
    </row>
    <row r="370" spans="1:15" s="28" customFormat="1" ht="22.5" outlineLevel="1" x14ac:dyDescent="0.25">
      <c r="A370" s="90" t="s">
        <v>1131</v>
      </c>
      <c r="B370" s="91" t="s">
        <v>284</v>
      </c>
      <c r="C370" s="91" t="s">
        <v>1132</v>
      </c>
      <c r="D370" s="91" t="s">
        <v>789</v>
      </c>
      <c r="E370" s="92" t="s">
        <v>790</v>
      </c>
      <c r="F370" s="93" t="s">
        <v>363</v>
      </c>
      <c r="G370" s="101">
        <v>0.76700000000000002</v>
      </c>
      <c r="H370" s="95">
        <f>ROUND(I370/G370,2)</f>
        <v>11607.2</v>
      </c>
      <c r="I370" s="96">
        <v>8902.7199999999993</v>
      </c>
      <c r="J370" s="95">
        <f>ROUND(H370*$H$13*$I$13,2)</f>
        <v>12919.76</v>
      </c>
      <c r="K370" s="96">
        <f>ROUND(G370*J370,2)</f>
        <v>9909.4599999999991</v>
      </c>
      <c r="L370" s="89"/>
      <c r="M370" s="235"/>
      <c r="N370" s="253">
        <f>ROUND(I370*H$13*I$13,2)</f>
        <v>9909.4500000000007</v>
      </c>
      <c r="O370" s="254">
        <f t="shared" si="8"/>
        <v>-0.01</v>
      </c>
    </row>
    <row r="371" spans="1:15" s="28" customFormat="1" ht="15" outlineLevel="1" x14ac:dyDescent="0.25">
      <c r="A371" s="90" t="s">
        <v>1133</v>
      </c>
      <c r="B371" s="91" t="s">
        <v>284</v>
      </c>
      <c r="C371" s="91" t="s">
        <v>1134</v>
      </c>
      <c r="D371" s="91" t="s">
        <v>793</v>
      </c>
      <c r="E371" s="92" t="s">
        <v>794</v>
      </c>
      <c r="F371" s="93" t="s">
        <v>185</v>
      </c>
      <c r="G371" s="94">
        <v>6.6498900000000001</v>
      </c>
      <c r="H371" s="95">
        <f>ROUND(I371/G371,2)</f>
        <v>3404.91</v>
      </c>
      <c r="I371" s="96">
        <v>22642.26</v>
      </c>
      <c r="J371" s="95">
        <f>ROUND(H371*$H$13*$I$13,2)</f>
        <v>3789.94</v>
      </c>
      <c r="K371" s="96">
        <f>ROUND(G371*J371,2)</f>
        <v>25202.68</v>
      </c>
      <c r="L371" s="89"/>
      <c r="M371" s="235"/>
      <c r="N371" s="253">
        <f>ROUND(I371*H$13*I$13,2)</f>
        <v>25202.67</v>
      </c>
      <c r="O371" s="254">
        <f t="shared" si="8"/>
        <v>-0.01</v>
      </c>
    </row>
    <row r="372" spans="1:15" s="28" customFormat="1" ht="15" outlineLevel="1" x14ac:dyDescent="0.25">
      <c r="A372" s="90" t="s">
        <v>1135</v>
      </c>
      <c r="B372" s="91" t="s">
        <v>284</v>
      </c>
      <c r="C372" s="91" t="s">
        <v>1136</v>
      </c>
      <c r="D372" s="91" t="s">
        <v>877</v>
      </c>
      <c r="E372" s="92" t="s">
        <v>878</v>
      </c>
      <c r="F372" s="93" t="s">
        <v>297</v>
      </c>
      <c r="G372" s="97">
        <v>7.6700000000000004E-2</v>
      </c>
      <c r="H372" s="95">
        <f>ROUND(I372/G372,2)</f>
        <v>17609.91</v>
      </c>
      <c r="I372" s="96">
        <v>1350.68</v>
      </c>
      <c r="J372" s="95">
        <f>ROUND(H372*$H$13*$I$13,2)</f>
        <v>19601.259999999998</v>
      </c>
      <c r="K372" s="96">
        <f>ROUND(G372*J372,2)</f>
        <v>1503.42</v>
      </c>
      <c r="L372" s="89"/>
      <c r="M372" s="235"/>
      <c r="N372" s="253">
        <f>ROUND(I372*H$13*I$13,2)</f>
        <v>1503.42</v>
      </c>
      <c r="O372" s="254">
        <f t="shared" si="8"/>
        <v>0</v>
      </c>
    </row>
    <row r="373" spans="1:15" s="28" customFormat="1" ht="15" outlineLevel="1" x14ac:dyDescent="0.25">
      <c r="A373" s="90" t="s">
        <v>1137</v>
      </c>
      <c r="B373" s="91" t="s">
        <v>284</v>
      </c>
      <c r="C373" s="91" t="s">
        <v>1138</v>
      </c>
      <c r="D373" s="91" t="s">
        <v>306</v>
      </c>
      <c r="E373" s="92" t="s">
        <v>307</v>
      </c>
      <c r="F373" s="93" t="s">
        <v>297</v>
      </c>
      <c r="G373" s="97">
        <v>7.6700000000000004E-2</v>
      </c>
      <c r="H373" s="95">
        <f>ROUND(I373/G373,2)</f>
        <v>54474.71</v>
      </c>
      <c r="I373" s="96">
        <v>4178.21</v>
      </c>
      <c r="J373" s="95">
        <f>ROUND(H373*$H$13*$I$13,2)</f>
        <v>60634.78</v>
      </c>
      <c r="K373" s="96">
        <f>ROUND(G373*J373,2)</f>
        <v>4650.6899999999996</v>
      </c>
      <c r="L373" s="89"/>
      <c r="M373" s="235"/>
      <c r="N373" s="253">
        <f>ROUND(I373*H$13*I$13,2)</f>
        <v>4650.6899999999996</v>
      </c>
      <c r="O373" s="254">
        <f t="shared" si="8"/>
        <v>0</v>
      </c>
    </row>
    <row r="374" spans="1:15" s="28" customFormat="1" ht="22.5" outlineLevel="1" x14ac:dyDescent="0.25">
      <c r="A374" s="90" t="s">
        <v>1139</v>
      </c>
      <c r="B374" s="91" t="s">
        <v>284</v>
      </c>
      <c r="C374" s="91" t="s">
        <v>1140</v>
      </c>
      <c r="D374" s="91" t="s">
        <v>927</v>
      </c>
      <c r="E374" s="92" t="s">
        <v>928</v>
      </c>
      <c r="F374" s="93" t="s">
        <v>363</v>
      </c>
      <c r="G374" s="101">
        <v>0.76700000000000002</v>
      </c>
      <c r="H374" s="95">
        <f>ROUND(I374/G374,2)</f>
        <v>147792.13</v>
      </c>
      <c r="I374" s="96">
        <v>113356.56</v>
      </c>
      <c r="J374" s="95">
        <f>ROUND(H374*$H$13*$I$13,2)</f>
        <v>164504.64000000001</v>
      </c>
      <c r="K374" s="96">
        <f>ROUND(G374*J374,2)</f>
        <v>126175.06</v>
      </c>
      <c r="L374" s="89"/>
      <c r="M374" s="235"/>
      <c r="N374" s="253">
        <f>ROUND(I374*H$13*I$13,2)</f>
        <v>126175.06</v>
      </c>
      <c r="O374" s="254">
        <f t="shared" si="8"/>
        <v>0</v>
      </c>
    </row>
    <row r="375" spans="1:15" s="28" customFormat="1" ht="15" outlineLevel="1" x14ac:dyDescent="0.25">
      <c r="A375" s="90" t="s">
        <v>1141</v>
      </c>
      <c r="B375" s="91" t="s">
        <v>284</v>
      </c>
      <c r="C375" s="91" t="s">
        <v>1142</v>
      </c>
      <c r="D375" s="91" t="s">
        <v>1143</v>
      </c>
      <c r="E375" s="92" t="s">
        <v>1144</v>
      </c>
      <c r="F375" s="93" t="s">
        <v>363</v>
      </c>
      <c r="G375" s="101">
        <v>0.76700000000000002</v>
      </c>
      <c r="H375" s="95">
        <f>ROUND(I375/G375,2)</f>
        <v>103474.08</v>
      </c>
      <c r="I375" s="96">
        <v>79364.62</v>
      </c>
      <c r="J375" s="95">
        <f>ROUND(H375*$H$13*$I$13,2)</f>
        <v>115175.05</v>
      </c>
      <c r="K375" s="96">
        <f>ROUND(G375*J375,2)</f>
        <v>88339.26</v>
      </c>
      <c r="L375" s="89"/>
      <c r="M375" s="235"/>
      <c r="N375" s="253">
        <f>ROUND(I375*H$13*I$13,2)</f>
        <v>88339.27</v>
      </c>
      <c r="O375" s="254">
        <f t="shared" si="8"/>
        <v>0.01</v>
      </c>
    </row>
    <row r="376" spans="1:15" s="28" customFormat="1" ht="22.5" outlineLevel="1" x14ac:dyDescent="0.25">
      <c r="A376" s="90" t="s">
        <v>1145</v>
      </c>
      <c r="B376" s="91" t="s">
        <v>284</v>
      </c>
      <c r="C376" s="91" t="s">
        <v>1146</v>
      </c>
      <c r="D376" s="91" t="s">
        <v>1147</v>
      </c>
      <c r="E376" s="92" t="s">
        <v>1148</v>
      </c>
      <c r="F376" s="93" t="s">
        <v>363</v>
      </c>
      <c r="G376" s="101">
        <v>0.76700000000000002</v>
      </c>
      <c r="H376" s="95">
        <f>ROUND(I376/G376,2)</f>
        <v>59456.83</v>
      </c>
      <c r="I376" s="96">
        <v>45603.39</v>
      </c>
      <c r="J376" s="95">
        <f>ROUND(H376*$H$13*$I$13,2)</f>
        <v>66180.28</v>
      </c>
      <c r="K376" s="96">
        <f>ROUND(G376*J376,2)</f>
        <v>50760.27</v>
      </c>
      <c r="L376" s="89"/>
      <c r="M376" s="235"/>
      <c r="N376" s="253">
        <f>ROUND(I376*H$13*I$13,2)</f>
        <v>50760.28</v>
      </c>
      <c r="O376" s="254">
        <f t="shared" si="8"/>
        <v>0.01</v>
      </c>
    </row>
    <row r="377" spans="1:15" s="28" customFormat="1" ht="33.75" outlineLevel="1" x14ac:dyDescent="0.25">
      <c r="A377" s="90" t="s">
        <v>1149</v>
      </c>
      <c r="B377" s="91" t="s">
        <v>284</v>
      </c>
      <c r="C377" s="91" t="s">
        <v>1150</v>
      </c>
      <c r="D377" s="91" t="s">
        <v>1151</v>
      </c>
      <c r="E377" s="92" t="s">
        <v>1152</v>
      </c>
      <c r="F377" s="93" t="s">
        <v>371</v>
      </c>
      <c r="G377" s="100">
        <v>78.23</v>
      </c>
      <c r="H377" s="95">
        <f>ROUND(I377/G377,2)</f>
        <v>2707.98</v>
      </c>
      <c r="I377" s="96">
        <v>211845.56</v>
      </c>
      <c r="J377" s="95">
        <f>ROUND(H377*$H$13*$I$13,2)</f>
        <v>3014.2</v>
      </c>
      <c r="K377" s="96">
        <f>ROUND(G377*J377,2)</f>
        <v>235800.87</v>
      </c>
      <c r="L377" s="89"/>
      <c r="M377" s="235"/>
      <c r="N377" s="253">
        <f>ROUND(I377*H$13*I$13,2)</f>
        <v>235801.31</v>
      </c>
      <c r="O377" s="254">
        <f t="shared" si="8"/>
        <v>0.44</v>
      </c>
    </row>
    <row r="378" spans="1:15" s="28" customFormat="1" ht="15" outlineLevel="1" x14ac:dyDescent="0.25">
      <c r="A378" s="90"/>
      <c r="B378" s="310" t="s">
        <v>1153</v>
      </c>
      <c r="C378" s="311"/>
      <c r="D378" s="311"/>
      <c r="E378" s="312"/>
      <c r="F378" s="93"/>
      <c r="G378" s="100"/>
      <c r="H378" s="95"/>
      <c r="I378" s="96"/>
      <c r="J378" s="95"/>
      <c r="K378" s="96"/>
      <c r="L378" s="89"/>
      <c r="M378" s="235"/>
      <c r="N378" s="253">
        <f>ROUND(I378*H$13*I$13,2)</f>
        <v>0</v>
      </c>
      <c r="O378" s="254">
        <f t="shared" si="8"/>
        <v>0</v>
      </c>
    </row>
    <row r="379" spans="1:15" s="28" customFormat="1" ht="22.5" outlineLevel="1" x14ac:dyDescent="0.25">
      <c r="A379" s="90" t="s">
        <v>1154</v>
      </c>
      <c r="B379" s="91" t="s">
        <v>284</v>
      </c>
      <c r="C379" s="91" t="s">
        <v>1155</v>
      </c>
      <c r="D379" s="91" t="s">
        <v>773</v>
      </c>
      <c r="E379" s="92" t="s">
        <v>774</v>
      </c>
      <c r="F379" s="93" t="s">
        <v>185</v>
      </c>
      <c r="G379" s="98">
        <v>5.6</v>
      </c>
      <c r="H379" s="95">
        <f>ROUND(I379/G379,2)</f>
        <v>11638.99</v>
      </c>
      <c r="I379" s="96">
        <v>65178.34</v>
      </c>
      <c r="J379" s="95">
        <f>ROUND(H379*$H$13*$I$13,2)</f>
        <v>12955.14</v>
      </c>
      <c r="K379" s="96">
        <f>ROUND(G379*J379,2)</f>
        <v>72548.78</v>
      </c>
      <c r="L379" s="89"/>
      <c r="M379" s="235"/>
      <c r="N379" s="253">
        <f>ROUND(I379*H$13*I$13,2)</f>
        <v>72548.78</v>
      </c>
      <c r="O379" s="254">
        <f t="shared" si="8"/>
        <v>0</v>
      </c>
    </row>
    <row r="380" spans="1:15" s="28" customFormat="1" ht="15" outlineLevel="1" x14ac:dyDescent="0.25">
      <c r="A380" s="90" t="s">
        <v>1156</v>
      </c>
      <c r="B380" s="91" t="s">
        <v>284</v>
      </c>
      <c r="C380" s="91" t="s">
        <v>1157</v>
      </c>
      <c r="D380" s="91" t="s">
        <v>777</v>
      </c>
      <c r="E380" s="92" t="s">
        <v>778</v>
      </c>
      <c r="F380" s="93" t="s">
        <v>185</v>
      </c>
      <c r="G380" s="101">
        <v>5.7119999999999997</v>
      </c>
      <c r="H380" s="95">
        <f>ROUND(I380/G380,2)</f>
        <v>18979.47</v>
      </c>
      <c r="I380" s="96">
        <v>108410.71</v>
      </c>
      <c r="J380" s="95">
        <f>ROUND(H380*$H$13*$I$13,2)</f>
        <v>21125.69</v>
      </c>
      <c r="K380" s="96">
        <f>ROUND(G380*J380,2)</f>
        <v>120669.94</v>
      </c>
      <c r="L380" s="89"/>
      <c r="M380" s="235"/>
      <c r="N380" s="253">
        <f>ROUND(I380*H$13*I$13,2)</f>
        <v>120669.92</v>
      </c>
      <c r="O380" s="254">
        <f t="shared" si="8"/>
        <v>-0.02</v>
      </c>
    </row>
    <row r="381" spans="1:15" s="28" customFormat="1" ht="15" outlineLevel="1" x14ac:dyDescent="0.25">
      <c r="A381" s="90" t="s">
        <v>1158</v>
      </c>
      <c r="B381" s="91" t="s">
        <v>284</v>
      </c>
      <c r="C381" s="91" t="s">
        <v>1159</v>
      </c>
      <c r="D381" s="91" t="s">
        <v>781</v>
      </c>
      <c r="E381" s="92" t="s">
        <v>782</v>
      </c>
      <c r="F381" s="93" t="s">
        <v>363</v>
      </c>
      <c r="G381" s="100">
        <v>0.56000000000000005</v>
      </c>
      <c r="H381" s="95">
        <f>ROUND(I381/G381,2)</f>
        <v>12393.96</v>
      </c>
      <c r="I381" s="96">
        <v>6940.62</v>
      </c>
      <c r="J381" s="95">
        <f>ROUND(H381*$H$13*$I$13,2)</f>
        <v>13795.48</v>
      </c>
      <c r="K381" s="96">
        <f>ROUND(G381*J381,2)</f>
        <v>7725.47</v>
      </c>
      <c r="L381" s="89"/>
      <c r="M381" s="235"/>
      <c r="N381" s="253">
        <f>ROUND(I381*H$13*I$13,2)</f>
        <v>7725.47</v>
      </c>
      <c r="O381" s="254">
        <f t="shared" si="8"/>
        <v>0</v>
      </c>
    </row>
    <row r="382" spans="1:15" s="28" customFormat="1" ht="15" outlineLevel="1" x14ac:dyDescent="0.25">
      <c r="A382" s="90" t="s">
        <v>1160</v>
      </c>
      <c r="B382" s="91" t="s">
        <v>284</v>
      </c>
      <c r="C382" s="91" t="s">
        <v>1161</v>
      </c>
      <c r="D382" s="91" t="s">
        <v>785</v>
      </c>
      <c r="E382" s="92" t="s">
        <v>786</v>
      </c>
      <c r="F382" s="93" t="s">
        <v>363</v>
      </c>
      <c r="G382" s="100">
        <v>0.56000000000000005</v>
      </c>
      <c r="H382" s="95">
        <f>ROUND(I382/G382,2)</f>
        <v>44422.95</v>
      </c>
      <c r="I382" s="96">
        <v>24876.85</v>
      </c>
      <c r="J382" s="95">
        <f>ROUND(H382*$H$13*$I$13,2)</f>
        <v>49446.35</v>
      </c>
      <c r="K382" s="96">
        <f>ROUND(G382*J382,2)</f>
        <v>27689.96</v>
      </c>
      <c r="L382" s="89"/>
      <c r="M382" s="235"/>
      <c r="N382" s="253">
        <f>ROUND(I382*H$13*I$13,2)</f>
        <v>27689.95</v>
      </c>
      <c r="O382" s="254">
        <f t="shared" si="8"/>
        <v>-0.01</v>
      </c>
    </row>
    <row r="383" spans="1:15" s="28" customFormat="1" ht="22.5" outlineLevel="1" x14ac:dyDescent="0.25">
      <c r="A383" s="90" t="s">
        <v>1162</v>
      </c>
      <c r="B383" s="91" t="s">
        <v>284</v>
      </c>
      <c r="C383" s="91" t="s">
        <v>1163</v>
      </c>
      <c r="D383" s="91" t="s">
        <v>789</v>
      </c>
      <c r="E383" s="92" t="s">
        <v>790</v>
      </c>
      <c r="F383" s="93" t="s">
        <v>363</v>
      </c>
      <c r="G383" s="100">
        <v>0.56000000000000005</v>
      </c>
      <c r="H383" s="95">
        <f>ROUND(I383/G383,2)</f>
        <v>10714.34</v>
      </c>
      <c r="I383" s="96">
        <v>6000.03</v>
      </c>
      <c r="J383" s="95">
        <f>ROUND(H383*$H$13*$I$13,2)</f>
        <v>11925.93</v>
      </c>
      <c r="K383" s="96">
        <f>ROUND(G383*J383,2)</f>
        <v>6678.52</v>
      </c>
      <c r="L383" s="89"/>
      <c r="M383" s="235"/>
      <c r="N383" s="253">
        <f>ROUND(I383*H$13*I$13,2)</f>
        <v>6678.52</v>
      </c>
      <c r="O383" s="254">
        <f t="shared" si="8"/>
        <v>0</v>
      </c>
    </row>
    <row r="384" spans="1:15" s="28" customFormat="1" ht="15" outlineLevel="1" x14ac:dyDescent="0.25">
      <c r="A384" s="90" t="s">
        <v>1164</v>
      </c>
      <c r="B384" s="91" t="s">
        <v>284</v>
      </c>
      <c r="C384" s="91" t="s">
        <v>1165</v>
      </c>
      <c r="D384" s="91" t="s">
        <v>793</v>
      </c>
      <c r="E384" s="92" t="s">
        <v>794</v>
      </c>
      <c r="F384" s="93" t="s">
        <v>185</v>
      </c>
      <c r="G384" s="97">
        <v>4.5696000000000003</v>
      </c>
      <c r="H384" s="95">
        <f>ROUND(I384/G384,2)</f>
        <v>3404.92</v>
      </c>
      <c r="I384" s="96">
        <v>15559.1</v>
      </c>
      <c r="J384" s="95">
        <f>ROUND(H384*$H$13*$I$13,2)</f>
        <v>3789.95</v>
      </c>
      <c r="K384" s="96">
        <f>ROUND(G384*J384,2)</f>
        <v>17318.560000000001</v>
      </c>
      <c r="L384" s="89"/>
      <c r="M384" s="235"/>
      <c r="N384" s="253">
        <f>ROUND(I384*H$13*I$13,2)</f>
        <v>17318.54</v>
      </c>
      <c r="O384" s="254">
        <f t="shared" si="8"/>
        <v>-0.02</v>
      </c>
    </row>
    <row r="385" spans="1:15" s="28" customFormat="1" ht="15" outlineLevel="1" x14ac:dyDescent="0.25">
      <c r="A385" s="90" t="s">
        <v>1166</v>
      </c>
      <c r="B385" s="91" t="s">
        <v>284</v>
      </c>
      <c r="C385" s="91" t="s">
        <v>1167</v>
      </c>
      <c r="D385" s="91" t="s">
        <v>877</v>
      </c>
      <c r="E385" s="92" t="s">
        <v>878</v>
      </c>
      <c r="F385" s="93" t="s">
        <v>297</v>
      </c>
      <c r="G385" s="101">
        <v>5.6000000000000001E-2</v>
      </c>
      <c r="H385" s="95">
        <f>ROUND(I385/G385,2)</f>
        <v>17604.64</v>
      </c>
      <c r="I385" s="96">
        <v>985.86</v>
      </c>
      <c r="J385" s="95">
        <f>ROUND(H385*$H$13*$I$13,2)</f>
        <v>19595.39</v>
      </c>
      <c r="K385" s="96">
        <f>ROUND(G385*J385,2)</f>
        <v>1097.3399999999999</v>
      </c>
      <c r="L385" s="89"/>
      <c r="M385" s="235"/>
      <c r="N385" s="253">
        <f>ROUND(I385*H$13*I$13,2)</f>
        <v>1097.3399999999999</v>
      </c>
      <c r="O385" s="254">
        <f t="shared" si="8"/>
        <v>0</v>
      </c>
    </row>
    <row r="386" spans="1:15" s="28" customFormat="1" ht="15" outlineLevel="1" x14ac:dyDescent="0.25">
      <c r="A386" s="90" t="s">
        <v>1168</v>
      </c>
      <c r="B386" s="91" t="s">
        <v>284</v>
      </c>
      <c r="C386" s="91" t="s">
        <v>1169</v>
      </c>
      <c r="D386" s="91" t="s">
        <v>306</v>
      </c>
      <c r="E386" s="92" t="s">
        <v>307</v>
      </c>
      <c r="F386" s="93" t="s">
        <v>297</v>
      </c>
      <c r="G386" s="97">
        <v>7.6700000000000004E-2</v>
      </c>
      <c r="H386" s="95">
        <f>ROUND(I386/G386,2)</f>
        <v>54474.71</v>
      </c>
      <c r="I386" s="96">
        <v>4178.21</v>
      </c>
      <c r="J386" s="95">
        <f>ROUND(H386*$H$13*$I$13,2)</f>
        <v>60634.78</v>
      </c>
      <c r="K386" s="96">
        <f>ROUND(G386*J386,2)</f>
        <v>4650.6899999999996</v>
      </c>
      <c r="L386" s="89"/>
      <c r="M386" s="235"/>
      <c r="N386" s="253">
        <f>ROUND(I386*H$13*I$13,2)</f>
        <v>4650.6899999999996</v>
      </c>
      <c r="O386" s="254">
        <f t="shared" si="8"/>
        <v>0</v>
      </c>
    </row>
    <row r="387" spans="1:15" s="28" customFormat="1" ht="15" outlineLevel="1" x14ac:dyDescent="0.25">
      <c r="A387" s="90" t="s">
        <v>1170</v>
      </c>
      <c r="B387" s="91" t="s">
        <v>284</v>
      </c>
      <c r="C387" s="91" t="s">
        <v>1171</v>
      </c>
      <c r="D387" s="91" t="s">
        <v>831</v>
      </c>
      <c r="E387" s="92" t="s">
        <v>832</v>
      </c>
      <c r="F387" s="93" t="s">
        <v>363</v>
      </c>
      <c r="G387" s="100">
        <v>0.56000000000000005</v>
      </c>
      <c r="H387" s="95">
        <f>ROUND(I387/G387,2)</f>
        <v>519261.86</v>
      </c>
      <c r="I387" s="96">
        <v>290786.64</v>
      </c>
      <c r="J387" s="95">
        <f>ROUND(H387*$H$13*$I$13,2)</f>
        <v>577980.61</v>
      </c>
      <c r="K387" s="96">
        <f>ROUND(G387*J387,2)</f>
        <v>323669.14</v>
      </c>
      <c r="L387" s="89"/>
      <c r="M387" s="235"/>
      <c r="N387" s="253">
        <f>ROUND(I387*H$13*I$13,2)</f>
        <v>323669.14</v>
      </c>
      <c r="O387" s="254">
        <f t="shared" si="8"/>
        <v>0</v>
      </c>
    </row>
    <row r="388" spans="1:15" s="28" customFormat="1" ht="15" outlineLevel="1" x14ac:dyDescent="0.25">
      <c r="A388" s="90" t="s">
        <v>1172</v>
      </c>
      <c r="B388" s="91" t="s">
        <v>284</v>
      </c>
      <c r="C388" s="91" t="s">
        <v>1173</v>
      </c>
      <c r="D388" s="91" t="s">
        <v>835</v>
      </c>
      <c r="E388" s="92" t="s">
        <v>836</v>
      </c>
      <c r="F388" s="93" t="s">
        <v>185</v>
      </c>
      <c r="G388" s="97">
        <v>5.5999999999999999E-3</v>
      </c>
      <c r="H388" s="95">
        <f>ROUND(I388/G388,2)</f>
        <v>28537.5</v>
      </c>
      <c r="I388" s="96">
        <v>159.81</v>
      </c>
      <c r="J388" s="95">
        <f>ROUND(H388*$H$13*$I$13,2)</f>
        <v>31764.55</v>
      </c>
      <c r="K388" s="96">
        <f>ROUND(G388*J388,2)</f>
        <v>177.88</v>
      </c>
      <c r="L388" s="89"/>
      <c r="M388" s="235"/>
      <c r="N388" s="253">
        <f>ROUND(I388*H$13*I$13,2)</f>
        <v>177.88</v>
      </c>
      <c r="O388" s="254">
        <f t="shared" si="8"/>
        <v>0</v>
      </c>
    </row>
    <row r="389" spans="1:15" s="28" customFormat="1" ht="15" outlineLevel="1" x14ac:dyDescent="0.25">
      <c r="A389" s="90"/>
      <c r="B389" s="310" t="s">
        <v>1174</v>
      </c>
      <c r="C389" s="311"/>
      <c r="D389" s="311"/>
      <c r="E389" s="312"/>
      <c r="F389" s="93"/>
      <c r="G389" s="97"/>
      <c r="H389" s="95"/>
      <c r="I389" s="96"/>
      <c r="J389" s="95"/>
      <c r="K389" s="96"/>
      <c r="L389" s="89"/>
      <c r="M389" s="235"/>
      <c r="N389" s="253">
        <f>ROUND(I389*H$13*I$13,2)</f>
        <v>0</v>
      </c>
      <c r="O389" s="254">
        <f t="shared" si="8"/>
        <v>0</v>
      </c>
    </row>
    <row r="390" spans="1:15" s="28" customFormat="1" ht="15" outlineLevel="1" x14ac:dyDescent="0.25">
      <c r="A390" s="90" t="s">
        <v>1175</v>
      </c>
      <c r="B390" s="91" t="s">
        <v>284</v>
      </c>
      <c r="C390" s="91" t="s">
        <v>1176</v>
      </c>
      <c r="D390" s="91" t="s">
        <v>888</v>
      </c>
      <c r="E390" s="92" t="s">
        <v>889</v>
      </c>
      <c r="F390" s="93" t="s">
        <v>185</v>
      </c>
      <c r="G390" s="100">
        <v>11.05</v>
      </c>
      <c r="H390" s="95">
        <f>ROUND(I390/G390,2)</f>
        <v>3441.06</v>
      </c>
      <c r="I390" s="96">
        <v>38023.71</v>
      </c>
      <c r="J390" s="95">
        <f>ROUND(H390*$H$13*$I$13,2)</f>
        <v>3830.18</v>
      </c>
      <c r="K390" s="96">
        <f>ROUND(G390*J390,2)</f>
        <v>42323.49</v>
      </c>
      <c r="L390" s="89"/>
      <c r="M390" s="235"/>
      <c r="N390" s="253">
        <f>ROUND(I390*H$13*I$13,2)</f>
        <v>42323.48</v>
      </c>
      <c r="O390" s="254">
        <f t="shared" si="8"/>
        <v>-0.01</v>
      </c>
    </row>
    <row r="391" spans="1:15" s="28" customFormat="1" ht="15" outlineLevel="1" x14ac:dyDescent="0.25">
      <c r="A391" s="90" t="s">
        <v>1177</v>
      </c>
      <c r="B391" s="91" t="s">
        <v>284</v>
      </c>
      <c r="C391" s="91" t="s">
        <v>1178</v>
      </c>
      <c r="D391" s="91" t="s">
        <v>892</v>
      </c>
      <c r="E391" s="92" t="s">
        <v>893</v>
      </c>
      <c r="F391" s="93" t="s">
        <v>185</v>
      </c>
      <c r="G391" s="100">
        <v>12.16</v>
      </c>
      <c r="H391" s="95">
        <f>ROUND(I391/G391,2)</f>
        <v>2520.6999999999998</v>
      </c>
      <c r="I391" s="96">
        <v>30651.69</v>
      </c>
      <c r="J391" s="95">
        <f>ROUND(H391*$H$13*$I$13,2)</f>
        <v>2805.74</v>
      </c>
      <c r="K391" s="96">
        <f>ROUND(G391*J391,2)</f>
        <v>34117.800000000003</v>
      </c>
      <c r="L391" s="89"/>
      <c r="M391" s="235"/>
      <c r="N391" s="253">
        <f>ROUND(I391*H$13*I$13,2)</f>
        <v>34117.82</v>
      </c>
      <c r="O391" s="254">
        <f t="shared" si="8"/>
        <v>0.02</v>
      </c>
    </row>
    <row r="392" spans="1:15" s="28" customFormat="1" ht="15" outlineLevel="1" x14ac:dyDescent="0.25">
      <c r="A392" s="90" t="s">
        <v>1179</v>
      </c>
      <c r="B392" s="91" t="s">
        <v>284</v>
      </c>
      <c r="C392" s="91" t="s">
        <v>1180</v>
      </c>
      <c r="D392" s="91" t="s">
        <v>781</v>
      </c>
      <c r="E392" s="92" t="s">
        <v>782</v>
      </c>
      <c r="F392" s="93" t="s">
        <v>363</v>
      </c>
      <c r="G392" s="101">
        <v>1.105</v>
      </c>
      <c r="H392" s="95">
        <f>ROUND(I392/G392,2)</f>
        <v>12394.79</v>
      </c>
      <c r="I392" s="96">
        <v>13696.24</v>
      </c>
      <c r="J392" s="95">
        <f>ROUND(H392*$H$13*$I$13,2)</f>
        <v>13796.41</v>
      </c>
      <c r="K392" s="96">
        <f>ROUND(G392*J392,2)</f>
        <v>15245.03</v>
      </c>
      <c r="L392" s="89"/>
      <c r="M392" s="235"/>
      <c r="N392" s="253">
        <f>ROUND(I392*H$13*I$13,2)</f>
        <v>15245.03</v>
      </c>
      <c r="O392" s="254">
        <f t="shared" si="8"/>
        <v>0</v>
      </c>
    </row>
    <row r="393" spans="1:15" s="28" customFormat="1" ht="15" outlineLevel="1" x14ac:dyDescent="0.25">
      <c r="A393" s="90" t="s">
        <v>1181</v>
      </c>
      <c r="B393" s="91" t="s">
        <v>284</v>
      </c>
      <c r="C393" s="91" t="s">
        <v>1182</v>
      </c>
      <c r="D393" s="91" t="s">
        <v>785</v>
      </c>
      <c r="E393" s="92" t="s">
        <v>786</v>
      </c>
      <c r="F393" s="93" t="s">
        <v>363</v>
      </c>
      <c r="G393" s="101">
        <v>1.105</v>
      </c>
      <c r="H393" s="95">
        <f>ROUND(I393/G393,2)</f>
        <v>44423.86</v>
      </c>
      <c r="I393" s="96">
        <v>49088.36</v>
      </c>
      <c r="J393" s="95">
        <f>ROUND(H393*$H$13*$I$13,2)</f>
        <v>49447.360000000001</v>
      </c>
      <c r="K393" s="96">
        <f>ROUND(G393*J393,2)</f>
        <v>54639.33</v>
      </c>
      <c r="L393" s="89"/>
      <c r="M393" s="235"/>
      <c r="N393" s="253">
        <f>ROUND(I393*H$13*I$13,2)</f>
        <v>54639.33</v>
      </c>
      <c r="O393" s="254">
        <f t="shared" si="8"/>
        <v>0</v>
      </c>
    </row>
    <row r="394" spans="1:15" s="28" customFormat="1" ht="22.5" outlineLevel="1" x14ac:dyDescent="0.25">
      <c r="A394" s="90" t="s">
        <v>1183</v>
      </c>
      <c r="B394" s="91" t="s">
        <v>284</v>
      </c>
      <c r="C394" s="91" t="s">
        <v>1184</v>
      </c>
      <c r="D394" s="91" t="s">
        <v>789</v>
      </c>
      <c r="E394" s="92" t="s">
        <v>790</v>
      </c>
      <c r="F394" s="93" t="s">
        <v>363</v>
      </c>
      <c r="G394" s="101">
        <v>1.105</v>
      </c>
      <c r="H394" s="95">
        <f>ROUND(I394/G394,2)</f>
        <v>9821.14</v>
      </c>
      <c r="I394" s="96">
        <v>10852.36</v>
      </c>
      <c r="J394" s="95">
        <f>ROUND(H394*$H$13*$I$13,2)</f>
        <v>10931.73</v>
      </c>
      <c r="K394" s="96">
        <f>ROUND(G394*J394,2)</f>
        <v>12079.56</v>
      </c>
      <c r="L394" s="89"/>
      <c r="M394" s="235"/>
      <c r="N394" s="253">
        <f>ROUND(I394*H$13*I$13,2)</f>
        <v>12079.56</v>
      </c>
      <c r="O394" s="254">
        <f t="shared" si="8"/>
        <v>0</v>
      </c>
    </row>
    <row r="395" spans="1:15" s="28" customFormat="1" ht="15" outlineLevel="1" x14ac:dyDescent="0.25">
      <c r="A395" s="90" t="s">
        <v>1185</v>
      </c>
      <c r="B395" s="91" t="s">
        <v>284</v>
      </c>
      <c r="C395" s="91" t="s">
        <v>1186</v>
      </c>
      <c r="D395" s="91" t="s">
        <v>793</v>
      </c>
      <c r="E395" s="92" t="s">
        <v>794</v>
      </c>
      <c r="F395" s="93" t="s">
        <v>185</v>
      </c>
      <c r="G395" s="94">
        <v>8.4532500000000006</v>
      </c>
      <c r="H395" s="95">
        <f>ROUND(I395/G395,2)</f>
        <v>3404.91</v>
      </c>
      <c r="I395" s="96">
        <v>28782.54</v>
      </c>
      <c r="J395" s="95">
        <f>ROUND(H395*$H$13*$I$13,2)</f>
        <v>3789.94</v>
      </c>
      <c r="K395" s="96">
        <f>ROUND(G395*J395,2)</f>
        <v>32037.31</v>
      </c>
      <c r="L395" s="89"/>
      <c r="M395" s="235"/>
      <c r="N395" s="253">
        <f>ROUND(I395*H$13*I$13,2)</f>
        <v>32037.3</v>
      </c>
      <c r="O395" s="254">
        <f t="shared" si="8"/>
        <v>-0.01</v>
      </c>
    </row>
    <row r="396" spans="1:15" s="28" customFormat="1" ht="15" outlineLevel="1" x14ac:dyDescent="0.25">
      <c r="A396" s="90" t="s">
        <v>1187</v>
      </c>
      <c r="B396" s="91" t="s">
        <v>284</v>
      </c>
      <c r="C396" s="91" t="s">
        <v>1188</v>
      </c>
      <c r="D396" s="91" t="s">
        <v>877</v>
      </c>
      <c r="E396" s="92" t="s">
        <v>878</v>
      </c>
      <c r="F396" s="93" t="s">
        <v>297</v>
      </c>
      <c r="G396" s="97">
        <v>0.1105</v>
      </c>
      <c r="H396" s="95">
        <f>ROUND(I396/G396,2)</f>
        <v>17608.689999999999</v>
      </c>
      <c r="I396" s="96">
        <v>1945.76</v>
      </c>
      <c r="J396" s="95">
        <f>ROUND(H396*$H$13*$I$13,2)</f>
        <v>19599.900000000001</v>
      </c>
      <c r="K396" s="96">
        <f>ROUND(G396*J396,2)</f>
        <v>2165.79</v>
      </c>
      <c r="L396" s="89"/>
      <c r="M396" s="235"/>
      <c r="N396" s="253">
        <f>ROUND(I396*H$13*I$13,2)</f>
        <v>2165.79</v>
      </c>
      <c r="O396" s="254">
        <f t="shared" si="8"/>
        <v>0</v>
      </c>
    </row>
    <row r="397" spans="1:15" s="28" customFormat="1" ht="15" outlineLevel="1" x14ac:dyDescent="0.25">
      <c r="A397" s="90" t="s">
        <v>1189</v>
      </c>
      <c r="B397" s="91" t="s">
        <v>284</v>
      </c>
      <c r="C397" s="91" t="s">
        <v>1190</v>
      </c>
      <c r="D397" s="91" t="s">
        <v>306</v>
      </c>
      <c r="E397" s="92" t="s">
        <v>307</v>
      </c>
      <c r="F397" s="93" t="s">
        <v>297</v>
      </c>
      <c r="G397" s="97">
        <v>0.1105</v>
      </c>
      <c r="H397" s="95">
        <f>ROUND(I397/G397,2)</f>
        <v>54474.12</v>
      </c>
      <c r="I397" s="96">
        <v>6019.39</v>
      </c>
      <c r="J397" s="95">
        <f>ROUND(H397*$H$13*$I$13,2)</f>
        <v>60634.12</v>
      </c>
      <c r="K397" s="96">
        <f>ROUND(G397*J397,2)</f>
        <v>6700.07</v>
      </c>
      <c r="L397" s="89"/>
      <c r="M397" s="235"/>
      <c r="N397" s="253">
        <f>ROUND(I397*H$13*I$13,2)</f>
        <v>6700.07</v>
      </c>
      <c r="O397" s="254">
        <f t="shared" si="8"/>
        <v>0</v>
      </c>
    </row>
    <row r="398" spans="1:15" s="28" customFormat="1" ht="15" outlineLevel="1" x14ac:dyDescent="0.25">
      <c r="A398" s="90" t="s">
        <v>1191</v>
      </c>
      <c r="B398" s="91" t="s">
        <v>284</v>
      </c>
      <c r="C398" s="91" t="s">
        <v>1192</v>
      </c>
      <c r="D398" s="91" t="s">
        <v>831</v>
      </c>
      <c r="E398" s="92" t="s">
        <v>832</v>
      </c>
      <c r="F398" s="93" t="s">
        <v>363</v>
      </c>
      <c r="G398" s="101">
        <v>1.105</v>
      </c>
      <c r="H398" s="95">
        <f>ROUND(I398/G398,2)</f>
        <v>519261.08</v>
      </c>
      <c r="I398" s="96">
        <v>573783.49</v>
      </c>
      <c r="J398" s="95">
        <f>ROUND(H398*$H$13*$I$13,2)</f>
        <v>577979.75</v>
      </c>
      <c r="K398" s="96">
        <f>ROUND(G398*J398,2)</f>
        <v>638667.62</v>
      </c>
      <c r="L398" s="89"/>
      <c r="M398" s="235"/>
      <c r="N398" s="253">
        <f>ROUND(I398*H$13*I$13,2)</f>
        <v>638667.62</v>
      </c>
      <c r="O398" s="254">
        <f t="shared" si="8"/>
        <v>0</v>
      </c>
    </row>
    <row r="399" spans="1:15" s="28" customFormat="1" ht="15" outlineLevel="1" x14ac:dyDescent="0.25">
      <c r="A399" s="90" t="s">
        <v>1193</v>
      </c>
      <c r="B399" s="91" t="s">
        <v>284</v>
      </c>
      <c r="C399" s="91" t="s">
        <v>1194</v>
      </c>
      <c r="D399" s="91" t="s">
        <v>835</v>
      </c>
      <c r="E399" s="92" t="s">
        <v>836</v>
      </c>
      <c r="F399" s="93" t="s">
        <v>185</v>
      </c>
      <c r="G399" s="97">
        <v>1.11E-2</v>
      </c>
      <c r="H399" s="95">
        <f>ROUND(I399/G399,2)</f>
        <v>28529.73</v>
      </c>
      <c r="I399" s="96">
        <v>316.68</v>
      </c>
      <c r="J399" s="95">
        <f>ROUND(H399*$H$13*$I$13,2)</f>
        <v>31755.91</v>
      </c>
      <c r="K399" s="96">
        <f>ROUND(G399*J399,2)</f>
        <v>352.49</v>
      </c>
      <c r="L399" s="89"/>
      <c r="M399" s="235"/>
      <c r="N399" s="253">
        <f>ROUND(I399*H$13*I$13,2)</f>
        <v>352.49</v>
      </c>
      <c r="O399" s="254">
        <f t="shared" si="8"/>
        <v>0</v>
      </c>
    </row>
    <row r="400" spans="1:15" s="28" customFormat="1" ht="15" outlineLevel="1" x14ac:dyDescent="0.25">
      <c r="A400" s="90"/>
      <c r="B400" s="310" t="s">
        <v>1195</v>
      </c>
      <c r="C400" s="311"/>
      <c r="D400" s="311"/>
      <c r="E400" s="312"/>
      <c r="F400" s="93"/>
      <c r="G400" s="97"/>
      <c r="H400" s="95"/>
      <c r="I400" s="96"/>
      <c r="J400" s="95"/>
      <c r="K400" s="96"/>
      <c r="L400" s="89"/>
      <c r="M400" s="235"/>
      <c r="N400" s="253">
        <f>ROUND(I400*H$13*I$13,2)</f>
        <v>0</v>
      </c>
      <c r="O400" s="254">
        <f t="shared" si="8"/>
        <v>0</v>
      </c>
    </row>
    <row r="401" spans="1:15" s="28" customFormat="1" ht="22.5" outlineLevel="1" x14ac:dyDescent="0.25">
      <c r="A401" s="90" t="s">
        <v>1196</v>
      </c>
      <c r="B401" s="91" t="s">
        <v>284</v>
      </c>
      <c r="C401" s="91" t="s">
        <v>1197</v>
      </c>
      <c r="D401" s="91" t="s">
        <v>773</v>
      </c>
      <c r="E401" s="92" t="s">
        <v>774</v>
      </c>
      <c r="F401" s="93" t="s">
        <v>185</v>
      </c>
      <c r="G401" s="100">
        <v>17.440000000000001</v>
      </c>
      <c r="H401" s="95">
        <f>ROUND(I401/G401,2)</f>
        <v>11639.02</v>
      </c>
      <c r="I401" s="96">
        <v>202984.43</v>
      </c>
      <c r="J401" s="95">
        <f>ROUND(H401*$H$13*$I$13,2)</f>
        <v>12955.17</v>
      </c>
      <c r="K401" s="96">
        <f>ROUND(G401*J401,2)</f>
        <v>225938.16</v>
      </c>
      <c r="L401" s="89"/>
      <c r="M401" s="235"/>
      <c r="N401" s="253">
        <f>ROUND(I401*H$13*I$13,2)</f>
        <v>225938.15</v>
      </c>
      <c r="O401" s="254">
        <f t="shared" si="8"/>
        <v>-0.01</v>
      </c>
    </row>
    <row r="402" spans="1:15" s="28" customFormat="1" ht="15" outlineLevel="1" x14ac:dyDescent="0.25">
      <c r="A402" s="90" t="s">
        <v>1198</v>
      </c>
      <c r="B402" s="91" t="s">
        <v>284</v>
      </c>
      <c r="C402" s="91" t="s">
        <v>1199</v>
      </c>
      <c r="D402" s="91" t="s">
        <v>777</v>
      </c>
      <c r="E402" s="92" t="s">
        <v>778</v>
      </c>
      <c r="F402" s="93" t="s">
        <v>185</v>
      </c>
      <c r="G402" s="100">
        <v>17.79</v>
      </c>
      <c r="H402" s="95">
        <f>ROUND(I402/G402,2)</f>
        <v>18979.46</v>
      </c>
      <c r="I402" s="96">
        <v>337644.62</v>
      </c>
      <c r="J402" s="95">
        <f>ROUND(H402*$H$13*$I$13,2)</f>
        <v>21125.68</v>
      </c>
      <c r="K402" s="96">
        <f>ROUND(G402*J402,2)</f>
        <v>375825.85</v>
      </c>
      <c r="L402" s="89"/>
      <c r="M402" s="235"/>
      <c r="N402" s="253">
        <f>ROUND(I402*H$13*I$13,2)</f>
        <v>375825.88</v>
      </c>
      <c r="O402" s="254">
        <f t="shared" si="8"/>
        <v>0.03</v>
      </c>
    </row>
    <row r="403" spans="1:15" s="28" customFormat="1" ht="15" outlineLevel="1" x14ac:dyDescent="0.25">
      <c r="A403" s="90" t="s">
        <v>1200</v>
      </c>
      <c r="B403" s="91" t="s">
        <v>284</v>
      </c>
      <c r="C403" s="91" t="s">
        <v>1201</v>
      </c>
      <c r="D403" s="91" t="s">
        <v>781</v>
      </c>
      <c r="E403" s="92" t="s">
        <v>782</v>
      </c>
      <c r="F403" s="93" t="s">
        <v>363</v>
      </c>
      <c r="G403" s="101">
        <v>1.744</v>
      </c>
      <c r="H403" s="95">
        <f>ROUND(I403/G403,2)</f>
        <v>12394.46</v>
      </c>
      <c r="I403" s="96">
        <v>21615.93</v>
      </c>
      <c r="J403" s="95">
        <f>ROUND(H403*$H$13*$I$13,2)</f>
        <v>13796.04</v>
      </c>
      <c r="K403" s="96">
        <f>ROUND(G403*J403,2)</f>
        <v>24060.29</v>
      </c>
      <c r="L403" s="89"/>
      <c r="M403" s="235"/>
      <c r="N403" s="253">
        <f>ROUND(I403*H$13*I$13,2)</f>
        <v>24060.29</v>
      </c>
      <c r="O403" s="254">
        <f t="shared" si="8"/>
        <v>0</v>
      </c>
    </row>
    <row r="404" spans="1:15" s="28" customFormat="1" ht="15" outlineLevel="1" x14ac:dyDescent="0.25">
      <c r="A404" s="90" t="s">
        <v>1202</v>
      </c>
      <c r="B404" s="91" t="s">
        <v>284</v>
      </c>
      <c r="C404" s="91" t="s">
        <v>1203</v>
      </c>
      <c r="D404" s="91" t="s">
        <v>785</v>
      </c>
      <c r="E404" s="92" t="s">
        <v>786</v>
      </c>
      <c r="F404" s="93" t="s">
        <v>363</v>
      </c>
      <c r="G404" s="101">
        <v>1.744</v>
      </c>
      <c r="H404" s="95">
        <f>ROUND(I404/G404,2)</f>
        <v>44424.53</v>
      </c>
      <c r="I404" s="96">
        <v>77476.38</v>
      </c>
      <c r="J404" s="95">
        <f>ROUND(H404*$H$13*$I$13,2)</f>
        <v>49448.11</v>
      </c>
      <c r="K404" s="96">
        <f>ROUND(G404*J404,2)</f>
        <v>86237.5</v>
      </c>
      <c r="L404" s="89"/>
      <c r="M404" s="235"/>
      <c r="N404" s="253">
        <f>ROUND(I404*H$13*I$13,2)</f>
        <v>86237.5</v>
      </c>
      <c r="O404" s="254">
        <f t="shared" si="8"/>
        <v>0</v>
      </c>
    </row>
    <row r="405" spans="1:15" s="28" customFormat="1" ht="22.5" outlineLevel="1" x14ac:dyDescent="0.25">
      <c r="A405" s="90" t="s">
        <v>1204</v>
      </c>
      <c r="B405" s="91" t="s">
        <v>284</v>
      </c>
      <c r="C405" s="91" t="s">
        <v>1205</v>
      </c>
      <c r="D405" s="91" t="s">
        <v>789</v>
      </c>
      <c r="E405" s="92" t="s">
        <v>790</v>
      </c>
      <c r="F405" s="93" t="s">
        <v>363</v>
      </c>
      <c r="G405" s="101">
        <v>1.744</v>
      </c>
      <c r="H405" s="95">
        <f>ROUND(I405/G405,2)</f>
        <v>11606.65</v>
      </c>
      <c r="I405" s="96">
        <v>20241.990000000002</v>
      </c>
      <c r="J405" s="95">
        <f>ROUND(H405*$H$13*$I$13,2)</f>
        <v>12919.14</v>
      </c>
      <c r="K405" s="96">
        <f>ROUND(G405*J405,2)</f>
        <v>22530.98</v>
      </c>
      <c r="L405" s="89"/>
      <c r="M405" s="235"/>
      <c r="N405" s="253">
        <f>ROUND(I405*H$13*I$13,2)</f>
        <v>22530.98</v>
      </c>
      <c r="O405" s="254">
        <f t="shared" si="8"/>
        <v>0</v>
      </c>
    </row>
    <row r="406" spans="1:15" s="28" customFormat="1" ht="15" outlineLevel="1" x14ac:dyDescent="0.25">
      <c r="A406" s="90" t="s">
        <v>1206</v>
      </c>
      <c r="B406" s="91" t="s">
        <v>284</v>
      </c>
      <c r="C406" s="91" t="s">
        <v>1207</v>
      </c>
      <c r="D406" s="91" t="s">
        <v>793</v>
      </c>
      <c r="E406" s="92" t="s">
        <v>794</v>
      </c>
      <c r="F406" s="93" t="s">
        <v>185</v>
      </c>
      <c r="G406" s="94">
        <v>15.120480000000001</v>
      </c>
      <c r="H406" s="95">
        <f>ROUND(I406/G406,2)</f>
        <v>3404.91</v>
      </c>
      <c r="I406" s="96">
        <v>51483.88</v>
      </c>
      <c r="J406" s="95">
        <f>ROUND(H406*$H$13*$I$13,2)</f>
        <v>3789.94</v>
      </c>
      <c r="K406" s="96">
        <f>ROUND(G406*J406,2)</f>
        <v>57305.71</v>
      </c>
      <c r="L406" s="89"/>
      <c r="M406" s="235"/>
      <c r="N406" s="253">
        <f>ROUND(I406*H$13*I$13,2)</f>
        <v>57305.74</v>
      </c>
      <c r="O406" s="254">
        <f t="shared" si="8"/>
        <v>0.03</v>
      </c>
    </row>
    <row r="407" spans="1:15" s="28" customFormat="1" ht="15" outlineLevel="1" x14ac:dyDescent="0.25">
      <c r="A407" s="90" t="s">
        <v>1208</v>
      </c>
      <c r="B407" s="91" t="s">
        <v>284</v>
      </c>
      <c r="C407" s="91" t="s">
        <v>1209</v>
      </c>
      <c r="D407" s="91" t="s">
        <v>877</v>
      </c>
      <c r="E407" s="92" t="s">
        <v>878</v>
      </c>
      <c r="F407" s="93" t="s">
        <v>297</v>
      </c>
      <c r="G407" s="97">
        <v>0.1744</v>
      </c>
      <c r="H407" s="95">
        <f>ROUND(I407/G407,2)</f>
        <v>17605.96</v>
      </c>
      <c r="I407" s="96">
        <v>3070.48</v>
      </c>
      <c r="J407" s="95">
        <f>ROUND(H407*$H$13*$I$13,2)</f>
        <v>19596.86</v>
      </c>
      <c r="K407" s="96">
        <f>ROUND(G407*J407,2)</f>
        <v>3417.69</v>
      </c>
      <c r="L407" s="89"/>
      <c r="M407" s="235"/>
      <c r="N407" s="253">
        <f>ROUND(I407*H$13*I$13,2)</f>
        <v>3417.69</v>
      </c>
      <c r="O407" s="254">
        <f t="shared" si="8"/>
        <v>0</v>
      </c>
    </row>
    <row r="408" spans="1:15" s="28" customFormat="1" ht="15" outlineLevel="1" x14ac:dyDescent="0.25">
      <c r="A408" s="90" t="s">
        <v>1210</v>
      </c>
      <c r="B408" s="91" t="s">
        <v>284</v>
      </c>
      <c r="C408" s="91" t="s">
        <v>1211</v>
      </c>
      <c r="D408" s="91" t="s">
        <v>306</v>
      </c>
      <c r="E408" s="92" t="s">
        <v>307</v>
      </c>
      <c r="F408" s="93" t="s">
        <v>297</v>
      </c>
      <c r="G408" s="97">
        <v>0.1744</v>
      </c>
      <c r="H408" s="95">
        <f>ROUND(I408/G408,2)</f>
        <v>54474.71</v>
      </c>
      <c r="I408" s="96">
        <v>9500.39</v>
      </c>
      <c r="J408" s="95">
        <f>ROUND(H408*$H$13*$I$13,2)</f>
        <v>60634.78</v>
      </c>
      <c r="K408" s="96">
        <f>ROUND(G408*J408,2)</f>
        <v>10574.71</v>
      </c>
      <c r="L408" s="89"/>
      <c r="M408" s="235"/>
      <c r="N408" s="253">
        <f>ROUND(I408*H$13*I$13,2)</f>
        <v>10574.71</v>
      </c>
      <c r="O408" s="254">
        <f t="shared" si="8"/>
        <v>0</v>
      </c>
    </row>
    <row r="409" spans="1:15" s="28" customFormat="1" ht="22.5" outlineLevel="1" x14ac:dyDescent="0.25">
      <c r="A409" s="90" t="s">
        <v>1212</v>
      </c>
      <c r="B409" s="91" t="s">
        <v>284</v>
      </c>
      <c r="C409" s="91" t="s">
        <v>1213</v>
      </c>
      <c r="D409" s="91" t="s">
        <v>927</v>
      </c>
      <c r="E409" s="92" t="s">
        <v>928</v>
      </c>
      <c r="F409" s="93" t="s">
        <v>363</v>
      </c>
      <c r="G409" s="101">
        <v>1.744</v>
      </c>
      <c r="H409" s="95">
        <f>ROUND(I409/G409,2)</f>
        <v>147790.87</v>
      </c>
      <c r="I409" s="96">
        <v>257747.28</v>
      </c>
      <c r="J409" s="95">
        <f>ROUND(H409*$H$13*$I$13,2)</f>
        <v>164503.24</v>
      </c>
      <c r="K409" s="96">
        <f>ROUND(G409*J409,2)</f>
        <v>286893.65000000002</v>
      </c>
      <c r="L409" s="89"/>
      <c r="M409" s="235"/>
      <c r="N409" s="253">
        <f>ROUND(I409*H$13*I$13,2)</f>
        <v>286893.65000000002</v>
      </c>
      <c r="O409" s="254">
        <f t="shared" si="8"/>
        <v>0</v>
      </c>
    </row>
    <row r="410" spans="1:15" s="28" customFormat="1" ht="22.5" outlineLevel="1" x14ac:dyDescent="0.25">
      <c r="A410" s="90" t="s">
        <v>1214</v>
      </c>
      <c r="B410" s="91" t="s">
        <v>284</v>
      </c>
      <c r="C410" s="91" t="s">
        <v>1215</v>
      </c>
      <c r="D410" s="91" t="s">
        <v>781</v>
      </c>
      <c r="E410" s="92" t="s">
        <v>1037</v>
      </c>
      <c r="F410" s="93" t="s">
        <v>363</v>
      </c>
      <c r="G410" s="101">
        <v>1.744</v>
      </c>
      <c r="H410" s="95">
        <f>ROUND(I410/G410,2)</f>
        <v>12394.46</v>
      </c>
      <c r="I410" s="96">
        <v>21615.93</v>
      </c>
      <c r="J410" s="95">
        <f>ROUND(H410*$H$13*$I$13,2)</f>
        <v>13796.04</v>
      </c>
      <c r="K410" s="96">
        <f>ROUND(G410*J410,2)</f>
        <v>24060.29</v>
      </c>
      <c r="L410" s="89"/>
      <c r="M410" s="235"/>
      <c r="N410" s="253">
        <f>ROUND(I410*H$13*I$13,2)</f>
        <v>24060.29</v>
      </c>
      <c r="O410" s="254">
        <f t="shared" si="8"/>
        <v>0</v>
      </c>
    </row>
    <row r="411" spans="1:15" s="28" customFormat="1" ht="15" outlineLevel="1" x14ac:dyDescent="0.25">
      <c r="A411" s="90" t="s">
        <v>1216</v>
      </c>
      <c r="B411" s="91" t="s">
        <v>284</v>
      </c>
      <c r="C411" s="91" t="s">
        <v>1217</v>
      </c>
      <c r="D411" s="91" t="s">
        <v>1040</v>
      </c>
      <c r="E411" s="92" t="s">
        <v>1041</v>
      </c>
      <c r="F411" s="93" t="s">
        <v>371</v>
      </c>
      <c r="G411" s="97">
        <v>-213.46559999999999</v>
      </c>
      <c r="H411" s="95">
        <f>ROUND(I411/G411,2)</f>
        <v>68.56</v>
      </c>
      <c r="I411" s="96">
        <v>-14634.69</v>
      </c>
      <c r="J411" s="95">
        <f>ROUND(H411*$H$13*$I$13,2)</f>
        <v>76.31</v>
      </c>
      <c r="K411" s="96">
        <f>ROUND(G411*J411,2)</f>
        <v>-16289.56</v>
      </c>
      <c r="L411" s="89"/>
      <c r="M411" s="235"/>
      <c r="N411" s="253">
        <f>ROUND(I411*H$13*I$13,2)</f>
        <v>-16289.6</v>
      </c>
      <c r="O411" s="254">
        <f t="shared" si="8"/>
        <v>-0.04</v>
      </c>
    </row>
    <row r="412" spans="1:15" s="28" customFormat="1" ht="15" outlineLevel="1" x14ac:dyDescent="0.25">
      <c r="A412" s="90" t="s">
        <v>1218</v>
      </c>
      <c r="B412" s="91" t="s">
        <v>284</v>
      </c>
      <c r="C412" s="91" t="s">
        <v>1219</v>
      </c>
      <c r="D412" s="91" t="s">
        <v>1044</v>
      </c>
      <c r="E412" s="92" t="s">
        <v>1045</v>
      </c>
      <c r="F412" s="93" t="s">
        <v>371</v>
      </c>
      <c r="G412" s="97">
        <v>213.46559999999999</v>
      </c>
      <c r="H412" s="95">
        <f>ROUND(I412/G412,2)</f>
        <v>203.42</v>
      </c>
      <c r="I412" s="96">
        <v>43423.98</v>
      </c>
      <c r="J412" s="95">
        <f>ROUND(H412*$H$13*$I$13,2)</f>
        <v>226.42</v>
      </c>
      <c r="K412" s="96">
        <f>ROUND(G412*J412,2)</f>
        <v>48332.88</v>
      </c>
      <c r="L412" s="89"/>
      <c r="M412" s="235"/>
      <c r="N412" s="253">
        <f>ROUND(I412*H$13*I$13,2)</f>
        <v>48334.42</v>
      </c>
      <c r="O412" s="254">
        <f t="shared" si="8"/>
        <v>1.54</v>
      </c>
    </row>
    <row r="413" spans="1:15" s="28" customFormat="1" ht="15" outlineLevel="1" x14ac:dyDescent="0.25">
      <c r="A413" s="90" t="s">
        <v>1220</v>
      </c>
      <c r="B413" s="91" t="s">
        <v>284</v>
      </c>
      <c r="C413" s="91" t="s">
        <v>1221</v>
      </c>
      <c r="D413" s="91" t="s">
        <v>931</v>
      </c>
      <c r="E413" s="92" t="s">
        <v>932</v>
      </c>
      <c r="F413" s="93" t="s">
        <v>363</v>
      </c>
      <c r="G413" s="101">
        <v>1.744</v>
      </c>
      <c r="H413" s="95">
        <f>ROUND(I413/G413,2)</f>
        <v>49160.78</v>
      </c>
      <c r="I413" s="96">
        <v>85736.4</v>
      </c>
      <c r="J413" s="95">
        <f>ROUND(H413*$H$13*$I$13,2)</f>
        <v>54719.94</v>
      </c>
      <c r="K413" s="96">
        <f>ROUND(G413*J413,2)</f>
        <v>95431.58</v>
      </c>
      <c r="L413" s="89"/>
      <c r="M413" s="235"/>
      <c r="N413" s="253">
        <f>ROUND(I413*H$13*I$13,2)</f>
        <v>95431.57</v>
      </c>
      <c r="O413" s="254">
        <f t="shared" si="8"/>
        <v>-0.01</v>
      </c>
    </row>
    <row r="414" spans="1:15" s="28" customFormat="1" ht="15" outlineLevel="1" x14ac:dyDescent="0.25">
      <c r="A414" s="90" t="s">
        <v>1222</v>
      </c>
      <c r="B414" s="91" t="s">
        <v>284</v>
      </c>
      <c r="C414" s="91" t="s">
        <v>1223</v>
      </c>
      <c r="D414" s="91" t="s">
        <v>935</v>
      </c>
      <c r="E414" s="92" t="s">
        <v>936</v>
      </c>
      <c r="F414" s="93" t="s">
        <v>371</v>
      </c>
      <c r="G414" s="98">
        <v>177.9</v>
      </c>
      <c r="H414" s="95">
        <f>ROUND(I414/G414,2)</f>
        <v>1079.52</v>
      </c>
      <c r="I414" s="96">
        <v>192045.95</v>
      </c>
      <c r="J414" s="95">
        <f>ROUND(H414*$H$13*$I$13,2)</f>
        <v>1201.5899999999999</v>
      </c>
      <c r="K414" s="96">
        <f>ROUND(G414*J414,2)</f>
        <v>213762.86</v>
      </c>
      <c r="L414" s="89"/>
      <c r="M414" s="235"/>
      <c r="N414" s="253">
        <f>ROUND(I414*H$13*I$13,2)</f>
        <v>213762.74</v>
      </c>
      <c r="O414" s="254">
        <f t="shared" ref="O414:O477" si="9">N414-K414</f>
        <v>-0.12</v>
      </c>
    </row>
    <row r="415" spans="1:15" s="28" customFormat="1" ht="15" outlineLevel="1" x14ac:dyDescent="0.25">
      <c r="A415" s="90" t="s">
        <v>1224</v>
      </c>
      <c r="B415" s="91" t="s">
        <v>284</v>
      </c>
      <c r="C415" s="91" t="s">
        <v>1225</v>
      </c>
      <c r="D415" s="91" t="s">
        <v>939</v>
      </c>
      <c r="E415" s="92" t="s">
        <v>940</v>
      </c>
      <c r="F415" s="93" t="s">
        <v>380</v>
      </c>
      <c r="G415" s="98">
        <v>87.2</v>
      </c>
      <c r="H415" s="95">
        <f>ROUND(I415/G415,2)</f>
        <v>390.81</v>
      </c>
      <c r="I415" s="96">
        <v>34078.51</v>
      </c>
      <c r="J415" s="95">
        <f>ROUND(H415*$H$13*$I$13,2)</f>
        <v>435</v>
      </c>
      <c r="K415" s="96">
        <f>ROUND(G415*J415,2)</f>
        <v>37932</v>
      </c>
      <c r="L415" s="89"/>
      <c r="M415" s="235"/>
      <c r="N415" s="253">
        <f>ROUND(I415*H$13*I$13,2)</f>
        <v>37932.15</v>
      </c>
      <c r="O415" s="254">
        <f t="shared" si="9"/>
        <v>0.15</v>
      </c>
    </row>
    <row r="416" spans="1:15" s="28" customFormat="1" ht="15" outlineLevel="1" x14ac:dyDescent="0.25">
      <c r="A416" s="90"/>
      <c r="B416" s="310" t="s">
        <v>1226</v>
      </c>
      <c r="C416" s="311"/>
      <c r="D416" s="311"/>
      <c r="E416" s="312"/>
      <c r="F416" s="93"/>
      <c r="G416" s="98"/>
      <c r="H416" s="95"/>
      <c r="I416" s="96"/>
      <c r="J416" s="95"/>
      <c r="K416" s="96"/>
      <c r="L416" s="89"/>
      <c r="M416" s="235"/>
      <c r="N416" s="253">
        <f>ROUND(I416*H$13*I$13,2)</f>
        <v>0</v>
      </c>
      <c r="O416" s="254">
        <f t="shared" si="9"/>
        <v>0</v>
      </c>
    </row>
    <row r="417" spans="1:15" s="28" customFormat="1" ht="15" outlineLevel="1" x14ac:dyDescent="0.25">
      <c r="A417" s="90" t="s">
        <v>1227</v>
      </c>
      <c r="B417" s="91" t="s">
        <v>284</v>
      </c>
      <c r="C417" s="91" t="s">
        <v>1228</v>
      </c>
      <c r="D417" s="91" t="s">
        <v>785</v>
      </c>
      <c r="E417" s="92" t="s">
        <v>786</v>
      </c>
      <c r="F417" s="93" t="s">
        <v>363</v>
      </c>
      <c r="G417" s="100">
        <v>1.33</v>
      </c>
      <c r="H417" s="95">
        <f>ROUND(I417/G417,2)</f>
        <v>44423.69</v>
      </c>
      <c r="I417" s="96">
        <v>59083.51</v>
      </c>
      <c r="J417" s="95">
        <f>ROUND(H417*$H$13*$I$13,2)</f>
        <v>49447.17</v>
      </c>
      <c r="K417" s="96">
        <f>ROUND(G417*J417,2)</f>
        <v>65764.740000000005</v>
      </c>
      <c r="L417" s="89"/>
      <c r="M417" s="235"/>
      <c r="N417" s="253">
        <f>ROUND(I417*H$13*I$13,2)</f>
        <v>65764.740000000005</v>
      </c>
      <c r="O417" s="254">
        <f t="shared" si="9"/>
        <v>0</v>
      </c>
    </row>
    <row r="418" spans="1:15" s="28" customFormat="1" ht="22.5" outlineLevel="1" x14ac:dyDescent="0.25">
      <c r="A418" s="90" t="s">
        <v>1229</v>
      </c>
      <c r="B418" s="91" t="s">
        <v>284</v>
      </c>
      <c r="C418" s="91" t="s">
        <v>1230</v>
      </c>
      <c r="D418" s="91" t="s">
        <v>789</v>
      </c>
      <c r="E418" s="92" t="s">
        <v>790</v>
      </c>
      <c r="F418" s="93" t="s">
        <v>363</v>
      </c>
      <c r="G418" s="100">
        <v>1.33</v>
      </c>
      <c r="H418" s="95">
        <f>ROUND(I418/G418,2)</f>
        <v>3571.83</v>
      </c>
      <c r="I418" s="96">
        <v>4750.54</v>
      </c>
      <c r="J418" s="95">
        <f>ROUND(H418*$H$13*$I$13,2)</f>
        <v>3975.74</v>
      </c>
      <c r="K418" s="96">
        <f>ROUND(G418*J418,2)</f>
        <v>5287.73</v>
      </c>
      <c r="L418" s="89"/>
      <c r="M418" s="235"/>
      <c r="N418" s="253">
        <f>ROUND(I418*H$13*I$13,2)</f>
        <v>5287.74</v>
      </c>
      <c r="O418" s="254">
        <f t="shared" si="9"/>
        <v>0.01</v>
      </c>
    </row>
    <row r="419" spans="1:15" s="28" customFormat="1" ht="15" outlineLevel="1" x14ac:dyDescent="0.25">
      <c r="A419" s="90" t="s">
        <v>1231</v>
      </c>
      <c r="B419" s="91" t="s">
        <v>284</v>
      </c>
      <c r="C419" s="91" t="s">
        <v>1232</v>
      </c>
      <c r="D419" s="91" t="s">
        <v>793</v>
      </c>
      <c r="E419" s="92" t="s">
        <v>794</v>
      </c>
      <c r="F419" s="93" t="s">
        <v>185</v>
      </c>
      <c r="G419" s="97">
        <v>5.4264000000000001</v>
      </c>
      <c r="H419" s="95">
        <f>ROUND(I419/G419,2)</f>
        <v>3404.91</v>
      </c>
      <c r="I419" s="96">
        <v>18476.38</v>
      </c>
      <c r="J419" s="95">
        <f>ROUND(H419*$H$13*$I$13,2)</f>
        <v>3789.94</v>
      </c>
      <c r="K419" s="96">
        <f>ROUND(G419*J419,2)</f>
        <v>20565.73</v>
      </c>
      <c r="L419" s="89"/>
      <c r="M419" s="235"/>
      <c r="N419" s="253">
        <f>ROUND(I419*H$13*I$13,2)</f>
        <v>20565.71</v>
      </c>
      <c r="O419" s="254">
        <f t="shared" si="9"/>
        <v>-0.02</v>
      </c>
    </row>
    <row r="420" spans="1:15" s="28" customFormat="1" ht="22.5" outlineLevel="1" x14ac:dyDescent="0.25">
      <c r="A420" s="90" t="s">
        <v>1233</v>
      </c>
      <c r="B420" s="91" t="s">
        <v>284</v>
      </c>
      <c r="C420" s="91" t="s">
        <v>1234</v>
      </c>
      <c r="D420" s="91" t="s">
        <v>1235</v>
      </c>
      <c r="E420" s="92" t="s">
        <v>1236</v>
      </c>
      <c r="F420" s="93" t="s">
        <v>363</v>
      </c>
      <c r="G420" s="100">
        <v>1.33</v>
      </c>
      <c r="H420" s="95">
        <f>ROUND(I420/G420,2)</f>
        <v>36848.480000000003</v>
      </c>
      <c r="I420" s="96">
        <v>49008.480000000003</v>
      </c>
      <c r="J420" s="95">
        <f>ROUND(H420*$H$13*$I$13,2)</f>
        <v>41015.35</v>
      </c>
      <c r="K420" s="96">
        <f>ROUND(G420*J420,2)</f>
        <v>54550.42</v>
      </c>
      <c r="L420" s="89"/>
      <c r="M420" s="235"/>
      <c r="N420" s="253">
        <f>ROUND(I420*H$13*I$13,2)</f>
        <v>54550.42</v>
      </c>
      <c r="O420" s="254">
        <f t="shared" si="9"/>
        <v>0</v>
      </c>
    </row>
    <row r="421" spans="1:15" s="28" customFormat="1" ht="22.5" outlineLevel="1" x14ac:dyDescent="0.25">
      <c r="A421" s="90" t="s">
        <v>1237</v>
      </c>
      <c r="B421" s="91" t="s">
        <v>284</v>
      </c>
      <c r="C421" s="91" t="s">
        <v>1238</v>
      </c>
      <c r="D421" s="91" t="s">
        <v>1239</v>
      </c>
      <c r="E421" s="92" t="s">
        <v>1240</v>
      </c>
      <c r="F421" s="93" t="s">
        <v>371</v>
      </c>
      <c r="G421" s="99">
        <v>137</v>
      </c>
      <c r="H421" s="95">
        <f>ROUND(I421/G421,2)</f>
        <v>286.07</v>
      </c>
      <c r="I421" s="96">
        <v>39190.910000000003</v>
      </c>
      <c r="J421" s="95">
        <f>ROUND(H421*$H$13*$I$13,2)</f>
        <v>318.42</v>
      </c>
      <c r="K421" s="96">
        <f>ROUND(G421*J421,2)</f>
        <v>43623.54</v>
      </c>
      <c r="L421" s="89"/>
      <c r="M421" s="235"/>
      <c r="N421" s="253">
        <f>ROUND(I421*H$13*I$13,2)</f>
        <v>43622.67</v>
      </c>
      <c r="O421" s="254">
        <f t="shared" si="9"/>
        <v>-0.87</v>
      </c>
    </row>
    <row r="422" spans="1:15" s="28" customFormat="1" ht="15" outlineLevel="1" x14ac:dyDescent="0.25">
      <c r="A422" s="90" t="s">
        <v>1241</v>
      </c>
      <c r="B422" s="91" t="s">
        <v>284</v>
      </c>
      <c r="C422" s="91" t="s">
        <v>1242</v>
      </c>
      <c r="D422" s="91" t="s">
        <v>785</v>
      </c>
      <c r="E422" s="92" t="s">
        <v>786</v>
      </c>
      <c r="F422" s="93" t="s">
        <v>363</v>
      </c>
      <c r="G422" s="100">
        <v>1.33</v>
      </c>
      <c r="H422" s="95">
        <f>ROUND(I422/G422,2)</f>
        <v>44423.69</v>
      </c>
      <c r="I422" s="96">
        <v>59083.51</v>
      </c>
      <c r="J422" s="95">
        <f>ROUND(H422*$H$13*$I$13,2)</f>
        <v>49447.17</v>
      </c>
      <c r="K422" s="96">
        <f>ROUND(G422*J422,2)</f>
        <v>65764.740000000005</v>
      </c>
      <c r="L422" s="89"/>
      <c r="M422" s="235"/>
      <c r="N422" s="253">
        <f>ROUND(I422*H$13*I$13,2)</f>
        <v>65764.740000000005</v>
      </c>
      <c r="O422" s="254">
        <f t="shared" si="9"/>
        <v>0</v>
      </c>
    </row>
    <row r="423" spans="1:15" s="28" customFormat="1" ht="22.5" outlineLevel="1" x14ac:dyDescent="0.25">
      <c r="A423" s="90" t="s">
        <v>1243</v>
      </c>
      <c r="B423" s="91" t="s">
        <v>284</v>
      </c>
      <c r="C423" s="91" t="s">
        <v>1244</v>
      </c>
      <c r="D423" s="91" t="s">
        <v>789</v>
      </c>
      <c r="E423" s="92" t="s">
        <v>790</v>
      </c>
      <c r="F423" s="93" t="s">
        <v>363</v>
      </c>
      <c r="G423" s="100">
        <v>1.33</v>
      </c>
      <c r="H423" s="95">
        <f>ROUND(I423/G423,2)</f>
        <v>3571.83</v>
      </c>
      <c r="I423" s="96">
        <v>4750.54</v>
      </c>
      <c r="J423" s="95">
        <f>ROUND(H423*$H$13*$I$13,2)</f>
        <v>3975.74</v>
      </c>
      <c r="K423" s="96">
        <f>ROUND(G423*J423,2)</f>
        <v>5287.73</v>
      </c>
      <c r="L423" s="89"/>
      <c r="M423" s="235"/>
      <c r="N423" s="253">
        <f>ROUND(I423*H$13*I$13,2)</f>
        <v>5287.74</v>
      </c>
      <c r="O423" s="254">
        <f t="shared" si="9"/>
        <v>0.01</v>
      </c>
    </row>
    <row r="424" spans="1:15" s="28" customFormat="1" ht="15" outlineLevel="1" x14ac:dyDescent="0.25">
      <c r="A424" s="90" t="s">
        <v>1245</v>
      </c>
      <c r="B424" s="91" t="s">
        <v>284</v>
      </c>
      <c r="C424" s="91" t="s">
        <v>1246</v>
      </c>
      <c r="D424" s="91" t="s">
        <v>793</v>
      </c>
      <c r="E424" s="92" t="s">
        <v>794</v>
      </c>
      <c r="F424" s="93" t="s">
        <v>185</v>
      </c>
      <c r="G424" s="97">
        <v>5.4264000000000001</v>
      </c>
      <c r="H424" s="95">
        <f>ROUND(I424/G424,2)</f>
        <v>3404.91</v>
      </c>
      <c r="I424" s="96">
        <v>18476.38</v>
      </c>
      <c r="J424" s="95">
        <f>ROUND(H424*$H$13*$I$13,2)</f>
        <v>3789.94</v>
      </c>
      <c r="K424" s="96">
        <f>ROUND(G424*J424,2)</f>
        <v>20565.73</v>
      </c>
      <c r="L424" s="89"/>
      <c r="M424" s="235"/>
      <c r="N424" s="253">
        <f>ROUND(I424*H$13*I$13,2)</f>
        <v>20565.71</v>
      </c>
      <c r="O424" s="254">
        <f t="shared" si="9"/>
        <v>-0.02</v>
      </c>
    </row>
    <row r="425" spans="1:15" s="28" customFormat="1" ht="15" outlineLevel="1" x14ac:dyDescent="0.25">
      <c r="A425" s="90" t="s">
        <v>1247</v>
      </c>
      <c r="B425" s="91" t="s">
        <v>284</v>
      </c>
      <c r="C425" s="91" t="s">
        <v>1248</v>
      </c>
      <c r="D425" s="91" t="s">
        <v>877</v>
      </c>
      <c r="E425" s="92" t="s">
        <v>878</v>
      </c>
      <c r="F425" s="93" t="s">
        <v>297</v>
      </c>
      <c r="G425" s="101">
        <v>0.13300000000000001</v>
      </c>
      <c r="H425" s="95">
        <f>ROUND(I425/G425,2)</f>
        <v>17606.47</v>
      </c>
      <c r="I425" s="96">
        <v>2341.66</v>
      </c>
      <c r="J425" s="95">
        <f>ROUND(H425*$H$13*$I$13,2)</f>
        <v>19597.43</v>
      </c>
      <c r="K425" s="96">
        <f>ROUND(G425*J425,2)</f>
        <v>2606.46</v>
      </c>
      <c r="L425" s="89"/>
      <c r="M425" s="235"/>
      <c r="N425" s="253">
        <f>ROUND(I425*H$13*I$13,2)</f>
        <v>2606.46</v>
      </c>
      <c r="O425" s="254">
        <f t="shared" si="9"/>
        <v>0</v>
      </c>
    </row>
    <row r="426" spans="1:15" s="28" customFormat="1" ht="15" outlineLevel="1" x14ac:dyDescent="0.25">
      <c r="A426" s="90" t="s">
        <v>1249</v>
      </c>
      <c r="B426" s="91" t="s">
        <v>284</v>
      </c>
      <c r="C426" s="91" t="s">
        <v>1250</v>
      </c>
      <c r="D426" s="91" t="s">
        <v>306</v>
      </c>
      <c r="E426" s="92" t="s">
        <v>307</v>
      </c>
      <c r="F426" s="93" t="s">
        <v>297</v>
      </c>
      <c r="G426" s="101">
        <v>0.13300000000000001</v>
      </c>
      <c r="H426" s="95">
        <f>ROUND(I426/G426,2)</f>
        <v>54474.59</v>
      </c>
      <c r="I426" s="96">
        <v>7245.12</v>
      </c>
      <c r="J426" s="95">
        <f>ROUND(H426*$H$13*$I$13,2)</f>
        <v>60634.64</v>
      </c>
      <c r="K426" s="96">
        <f>ROUND(G426*J426,2)</f>
        <v>8064.41</v>
      </c>
      <c r="L426" s="89"/>
      <c r="M426" s="235"/>
      <c r="N426" s="253">
        <f>ROUND(I426*H$13*I$13,2)</f>
        <v>8064.41</v>
      </c>
      <c r="O426" s="254">
        <f t="shared" si="9"/>
        <v>0</v>
      </c>
    </row>
    <row r="427" spans="1:15" s="28" customFormat="1" ht="15" outlineLevel="1" x14ac:dyDescent="0.25">
      <c r="A427" s="90" t="s">
        <v>1251</v>
      </c>
      <c r="B427" s="91" t="s">
        <v>284</v>
      </c>
      <c r="C427" s="91" t="s">
        <v>1252</v>
      </c>
      <c r="D427" s="91" t="s">
        <v>831</v>
      </c>
      <c r="E427" s="92" t="s">
        <v>832</v>
      </c>
      <c r="F427" s="93" t="s">
        <v>363</v>
      </c>
      <c r="G427" s="100">
        <v>1.33</v>
      </c>
      <c r="H427" s="95">
        <f>ROUND(I427/G427,2)</f>
        <v>519260.97</v>
      </c>
      <c r="I427" s="96">
        <v>690617.09</v>
      </c>
      <c r="J427" s="95">
        <f>ROUND(H427*$H$13*$I$13,2)</f>
        <v>577979.62</v>
      </c>
      <c r="K427" s="96">
        <f>ROUND(G427*J427,2)</f>
        <v>768712.89</v>
      </c>
      <c r="L427" s="89"/>
      <c r="M427" s="235"/>
      <c r="N427" s="253">
        <f>ROUND(I427*H$13*I$13,2)</f>
        <v>768712.9</v>
      </c>
      <c r="O427" s="254">
        <f t="shared" si="9"/>
        <v>0.01</v>
      </c>
    </row>
    <row r="428" spans="1:15" s="28" customFormat="1" ht="15" outlineLevel="1" x14ac:dyDescent="0.25">
      <c r="A428" s="90" t="s">
        <v>1253</v>
      </c>
      <c r="B428" s="91" t="s">
        <v>284</v>
      </c>
      <c r="C428" s="91" t="s">
        <v>1254</v>
      </c>
      <c r="D428" s="91" t="s">
        <v>835</v>
      </c>
      <c r="E428" s="92" t="s">
        <v>836</v>
      </c>
      <c r="F428" s="93" t="s">
        <v>185</v>
      </c>
      <c r="G428" s="97">
        <v>1.3299999999999999E-2</v>
      </c>
      <c r="H428" s="95">
        <f>ROUND(I428/G428,2)</f>
        <v>28530.83</v>
      </c>
      <c r="I428" s="96">
        <v>379.46</v>
      </c>
      <c r="J428" s="95">
        <f>ROUND(H428*$H$13*$I$13,2)</f>
        <v>31757.13</v>
      </c>
      <c r="K428" s="96">
        <f>ROUND(G428*J428,2)</f>
        <v>422.37</v>
      </c>
      <c r="L428" s="89"/>
      <c r="M428" s="235"/>
      <c r="N428" s="253">
        <f>ROUND(I428*H$13*I$13,2)</f>
        <v>422.37</v>
      </c>
      <c r="O428" s="254">
        <f t="shared" si="9"/>
        <v>0</v>
      </c>
    </row>
    <row r="429" spans="1:15" s="28" customFormat="1" ht="15" outlineLevel="1" x14ac:dyDescent="0.25">
      <c r="A429" s="90"/>
      <c r="B429" s="310" t="s">
        <v>1255</v>
      </c>
      <c r="C429" s="311"/>
      <c r="D429" s="311"/>
      <c r="E429" s="312"/>
      <c r="F429" s="93"/>
      <c r="G429" s="97"/>
      <c r="H429" s="95"/>
      <c r="I429" s="96"/>
      <c r="J429" s="95"/>
      <c r="K429" s="96"/>
      <c r="L429" s="89"/>
      <c r="M429" s="235"/>
      <c r="N429" s="253">
        <f>ROUND(I429*H$13*I$13,2)</f>
        <v>0</v>
      </c>
      <c r="O429" s="254">
        <f t="shared" si="9"/>
        <v>0</v>
      </c>
    </row>
    <row r="430" spans="1:15" s="28" customFormat="1" ht="15" outlineLevel="1" x14ac:dyDescent="0.25">
      <c r="A430" s="90" t="s">
        <v>1256</v>
      </c>
      <c r="B430" s="91" t="s">
        <v>284</v>
      </c>
      <c r="C430" s="91" t="s">
        <v>1257</v>
      </c>
      <c r="D430" s="91" t="s">
        <v>785</v>
      </c>
      <c r="E430" s="92" t="s">
        <v>786</v>
      </c>
      <c r="F430" s="93" t="s">
        <v>363</v>
      </c>
      <c r="G430" s="101">
        <v>0.745</v>
      </c>
      <c r="H430" s="95">
        <f>ROUND(I430/G430,2)</f>
        <v>44424.23</v>
      </c>
      <c r="I430" s="96">
        <v>33096.050000000003</v>
      </c>
      <c r="J430" s="95">
        <f>ROUND(H430*$H$13*$I$13,2)</f>
        <v>49447.78</v>
      </c>
      <c r="K430" s="96">
        <f>ROUND(G430*J430,2)</f>
        <v>36838.6</v>
      </c>
      <c r="L430" s="89"/>
      <c r="M430" s="235"/>
      <c r="N430" s="253">
        <f>ROUND(I430*H$13*I$13,2)</f>
        <v>36838.589999999997</v>
      </c>
      <c r="O430" s="254">
        <f t="shared" si="9"/>
        <v>-0.01</v>
      </c>
    </row>
    <row r="431" spans="1:15" s="28" customFormat="1" ht="22.5" outlineLevel="1" x14ac:dyDescent="0.25">
      <c r="A431" s="90" t="s">
        <v>1258</v>
      </c>
      <c r="B431" s="91" t="s">
        <v>284</v>
      </c>
      <c r="C431" s="91" t="s">
        <v>1259</v>
      </c>
      <c r="D431" s="91" t="s">
        <v>789</v>
      </c>
      <c r="E431" s="92" t="s">
        <v>790</v>
      </c>
      <c r="F431" s="93" t="s">
        <v>363</v>
      </c>
      <c r="G431" s="101">
        <v>0.745</v>
      </c>
      <c r="H431" s="95">
        <f>ROUND(I431/G431,2)</f>
        <v>3571.38</v>
      </c>
      <c r="I431" s="96">
        <v>2660.68</v>
      </c>
      <c r="J431" s="95">
        <f>ROUND(H431*$H$13*$I$13,2)</f>
        <v>3975.24</v>
      </c>
      <c r="K431" s="96">
        <f>ROUND(G431*J431,2)</f>
        <v>2961.55</v>
      </c>
      <c r="L431" s="89"/>
      <c r="M431" s="235"/>
      <c r="N431" s="253">
        <f>ROUND(I431*H$13*I$13,2)</f>
        <v>2961.55</v>
      </c>
      <c r="O431" s="254">
        <f t="shared" si="9"/>
        <v>0</v>
      </c>
    </row>
    <row r="432" spans="1:15" s="28" customFormat="1" ht="15" outlineLevel="1" x14ac:dyDescent="0.25">
      <c r="A432" s="90" t="s">
        <v>1260</v>
      </c>
      <c r="B432" s="91" t="s">
        <v>284</v>
      </c>
      <c r="C432" s="91" t="s">
        <v>1261</v>
      </c>
      <c r="D432" s="91" t="s">
        <v>793</v>
      </c>
      <c r="E432" s="92" t="s">
        <v>794</v>
      </c>
      <c r="F432" s="93" t="s">
        <v>185</v>
      </c>
      <c r="G432" s="97">
        <v>3.0396000000000001</v>
      </c>
      <c r="H432" s="95">
        <f>ROUND(I432/G432,2)</f>
        <v>3404.92</v>
      </c>
      <c r="I432" s="96">
        <v>10349.59</v>
      </c>
      <c r="J432" s="95">
        <f>ROUND(H432*$H$13*$I$13,2)</f>
        <v>3789.95</v>
      </c>
      <c r="K432" s="96">
        <f>ROUND(G432*J432,2)</f>
        <v>11519.93</v>
      </c>
      <c r="L432" s="89"/>
      <c r="M432" s="235"/>
      <c r="N432" s="253">
        <f>ROUND(I432*H$13*I$13,2)</f>
        <v>11519.93</v>
      </c>
      <c r="O432" s="254">
        <f t="shared" si="9"/>
        <v>0</v>
      </c>
    </row>
    <row r="433" spans="1:15" s="28" customFormat="1" ht="22.5" outlineLevel="1" x14ac:dyDescent="0.25">
      <c r="A433" s="90" t="s">
        <v>1262</v>
      </c>
      <c r="B433" s="91" t="s">
        <v>284</v>
      </c>
      <c r="C433" s="91" t="s">
        <v>1263</v>
      </c>
      <c r="D433" s="91" t="s">
        <v>1235</v>
      </c>
      <c r="E433" s="92" t="s">
        <v>1236</v>
      </c>
      <c r="F433" s="93" t="s">
        <v>363</v>
      </c>
      <c r="G433" s="101">
        <v>0.745</v>
      </c>
      <c r="H433" s="95">
        <f>ROUND(I433/G433,2)</f>
        <v>36846.68</v>
      </c>
      <c r="I433" s="96">
        <v>27450.78</v>
      </c>
      <c r="J433" s="95">
        <f>ROUND(H433*$H$13*$I$13,2)</f>
        <v>41013.35</v>
      </c>
      <c r="K433" s="96">
        <f>ROUND(G433*J433,2)</f>
        <v>30554.95</v>
      </c>
      <c r="L433" s="89"/>
      <c r="M433" s="235"/>
      <c r="N433" s="253">
        <f>ROUND(I433*H$13*I$13,2)</f>
        <v>30554.95</v>
      </c>
      <c r="O433" s="254">
        <f t="shared" si="9"/>
        <v>0</v>
      </c>
    </row>
    <row r="434" spans="1:15" s="28" customFormat="1" ht="22.5" outlineLevel="1" x14ac:dyDescent="0.25">
      <c r="A434" s="90" t="s">
        <v>1264</v>
      </c>
      <c r="B434" s="91" t="s">
        <v>284</v>
      </c>
      <c r="C434" s="91" t="s">
        <v>1265</v>
      </c>
      <c r="D434" s="91" t="s">
        <v>1239</v>
      </c>
      <c r="E434" s="92" t="s">
        <v>1240</v>
      </c>
      <c r="F434" s="93" t="s">
        <v>371</v>
      </c>
      <c r="G434" s="100">
        <v>76.739999999999995</v>
      </c>
      <c r="H434" s="95">
        <f>ROUND(I434/G434,2)</f>
        <v>286.07</v>
      </c>
      <c r="I434" s="96">
        <v>21952.68</v>
      </c>
      <c r="J434" s="95">
        <f>ROUND(H434*$H$13*$I$13,2)</f>
        <v>318.42</v>
      </c>
      <c r="K434" s="96">
        <f>ROUND(G434*J434,2)</f>
        <v>24435.55</v>
      </c>
      <c r="L434" s="89"/>
      <c r="M434" s="235"/>
      <c r="N434" s="253">
        <f>ROUND(I434*H$13*I$13,2)</f>
        <v>24435.119999999999</v>
      </c>
      <c r="O434" s="254">
        <f t="shared" si="9"/>
        <v>-0.43</v>
      </c>
    </row>
    <row r="435" spans="1:15" s="28" customFormat="1" ht="15" outlineLevel="1" x14ac:dyDescent="0.25">
      <c r="A435" s="90" t="s">
        <v>1266</v>
      </c>
      <c r="B435" s="91" t="s">
        <v>284</v>
      </c>
      <c r="C435" s="91" t="s">
        <v>1267</v>
      </c>
      <c r="D435" s="91" t="s">
        <v>785</v>
      </c>
      <c r="E435" s="92" t="s">
        <v>786</v>
      </c>
      <c r="F435" s="93" t="s">
        <v>363</v>
      </c>
      <c r="G435" s="101">
        <v>0.745</v>
      </c>
      <c r="H435" s="95">
        <f>ROUND(I435/G435,2)</f>
        <v>44424.23</v>
      </c>
      <c r="I435" s="96">
        <v>33096.050000000003</v>
      </c>
      <c r="J435" s="95">
        <f>ROUND(H435*$H$13*$I$13,2)</f>
        <v>49447.78</v>
      </c>
      <c r="K435" s="96">
        <f>ROUND(G435*J435,2)</f>
        <v>36838.6</v>
      </c>
      <c r="L435" s="89"/>
      <c r="M435" s="235"/>
      <c r="N435" s="253">
        <f>ROUND(I435*H$13*I$13,2)</f>
        <v>36838.589999999997</v>
      </c>
      <c r="O435" s="254">
        <f t="shared" si="9"/>
        <v>-0.01</v>
      </c>
    </row>
    <row r="436" spans="1:15" s="28" customFormat="1" ht="22.5" outlineLevel="1" x14ac:dyDescent="0.25">
      <c r="A436" s="90" t="s">
        <v>1268</v>
      </c>
      <c r="B436" s="91" t="s">
        <v>284</v>
      </c>
      <c r="C436" s="91" t="s">
        <v>1269</v>
      </c>
      <c r="D436" s="91" t="s">
        <v>789</v>
      </c>
      <c r="E436" s="92" t="s">
        <v>790</v>
      </c>
      <c r="F436" s="93" t="s">
        <v>363</v>
      </c>
      <c r="G436" s="101">
        <v>0.745</v>
      </c>
      <c r="H436" s="95">
        <f>ROUND(I436/G436,2)</f>
        <v>5357.18</v>
      </c>
      <c r="I436" s="96">
        <v>3991.1</v>
      </c>
      <c r="J436" s="95">
        <f>ROUND(H436*$H$13*$I$13,2)</f>
        <v>5962.98</v>
      </c>
      <c r="K436" s="96">
        <f>ROUND(G436*J436,2)</f>
        <v>4442.42</v>
      </c>
      <c r="L436" s="89"/>
      <c r="M436" s="235"/>
      <c r="N436" s="253">
        <f>ROUND(I436*H$13*I$13,2)</f>
        <v>4442.42</v>
      </c>
      <c r="O436" s="254">
        <f t="shared" si="9"/>
        <v>0</v>
      </c>
    </row>
    <row r="437" spans="1:15" s="28" customFormat="1" ht="15" outlineLevel="1" x14ac:dyDescent="0.25">
      <c r="A437" s="90" t="s">
        <v>1270</v>
      </c>
      <c r="B437" s="91" t="s">
        <v>284</v>
      </c>
      <c r="C437" s="91" t="s">
        <v>1271</v>
      </c>
      <c r="D437" s="91" t="s">
        <v>793</v>
      </c>
      <c r="E437" s="92" t="s">
        <v>794</v>
      </c>
      <c r="F437" s="93" t="s">
        <v>185</v>
      </c>
      <c r="G437" s="97">
        <v>3.7995000000000001</v>
      </c>
      <c r="H437" s="95">
        <f>ROUND(I437/G437,2)</f>
        <v>3404.92</v>
      </c>
      <c r="I437" s="96">
        <v>12936.98</v>
      </c>
      <c r="J437" s="95">
        <f>ROUND(H437*$H$13*$I$13,2)</f>
        <v>3789.95</v>
      </c>
      <c r="K437" s="96">
        <f>ROUND(G437*J437,2)</f>
        <v>14399.92</v>
      </c>
      <c r="L437" s="89"/>
      <c r="M437" s="235"/>
      <c r="N437" s="253">
        <f>ROUND(I437*H$13*I$13,2)</f>
        <v>14399.91</v>
      </c>
      <c r="O437" s="254">
        <f t="shared" si="9"/>
        <v>-0.01</v>
      </c>
    </row>
    <row r="438" spans="1:15" s="28" customFormat="1" ht="15" outlineLevel="1" x14ac:dyDescent="0.25">
      <c r="A438" s="90" t="s">
        <v>1272</v>
      </c>
      <c r="B438" s="91" t="s">
        <v>284</v>
      </c>
      <c r="C438" s="91" t="s">
        <v>1273</v>
      </c>
      <c r="D438" s="91" t="s">
        <v>877</v>
      </c>
      <c r="E438" s="92" t="s">
        <v>878</v>
      </c>
      <c r="F438" s="93" t="s">
        <v>297</v>
      </c>
      <c r="G438" s="97">
        <v>7.4499999999999997E-2</v>
      </c>
      <c r="H438" s="95">
        <f>ROUND(I438/G438,2)</f>
        <v>17608.990000000002</v>
      </c>
      <c r="I438" s="96">
        <v>1311.87</v>
      </c>
      <c r="J438" s="95">
        <f>ROUND(H438*$H$13*$I$13,2)</f>
        <v>19600.240000000002</v>
      </c>
      <c r="K438" s="96">
        <f>ROUND(G438*J438,2)</f>
        <v>1460.22</v>
      </c>
      <c r="L438" s="89"/>
      <c r="M438" s="235"/>
      <c r="N438" s="253">
        <f>ROUND(I438*H$13*I$13,2)</f>
        <v>1460.22</v>
      </c>
      <c r="O438" s="254">
        <f t="shared" si="9"/>
        <v>0</v>
      </c>
    </row>
    <row r="439" spans="1:15" s="28" customFormat="1" ht="15" outlineLevel="1" x14ac:dyDescent="0.25">
      <c r="A439" s="90" t="s">
        <v>1274</v>
      </c>
      <c r="B439" s="91" t="s">
        <v>284</v>
      </c>
      <c r="C439" s="91" t="s">
        <v>1275</v>
      </c>
      <c r="D439" s="91" t="s">
        <v>306</v>
      </c>
      <c r="E439" s="92" t="s">
        <v>307</v>
      </c>
      <c r="F439" s="93" t="s">
        <v>297</v>
      </c>
      <c r="G439" s="97">
        <v>7.4499999999999997E-2</v>
      </c>
      <c r="H439" s="95">
        <f>ROUND(I439/G439,2)</f>
        <v>54473.96</v>
      </c>
      <c r="I439" s="96">
        <v>4058.31</v>
      </c>
      <c r="J439" s="95">
        <f>ROUND(H439*$H$13*$I$13,2)</f>
        <v>60633.94</v>
      </c>
      <c r="K439" s="96">
        <f>ROUND(G439*J439,2)</f>
        <v>4517.2299999999996</v>
      </c>
      <c r="L439" s="89"/>
      <c r="M439" s="235"/>
      <c r="N439" s="253">
        <f>ROUND(I439*H$13*I$13,2)</f>
        <v>4517.2299999999996</v>
      </c>
      <c r="O439" s="254">
        <f t="shared" si="9"/>
        <v>0</v>
      </c>
    </row>
    <row r="440" spans="1:15" s="28" customFormat="1" ht="22.5" outlineLevel="1" x14ac:dyDescent="0.25">
      <c r="A440" s="90" t="s">
        <v>1276</v>
      </c>
      <c r="B440" s="91" t="s">
        <v>284</v>
      </c>
      <c r="C440" s="91" t="s">
        <v>1277</v>
      </c>
      <c r="D440" s="91" t="s">
        <v>927</v>
      </c>
      <c r="E440" s="92" t="s">
        <v>928</v>
      </c>
      <c r="F440" s="93" t="s">
        <v>363</v>
      </c>
      <c r="G440" s="101">
        <v>0.745</v>
      </c>
      <c r="H440" s="95">
        <f>ROUND(I440/G440,2)</f>
        <v>886744.32</v>
      </c>
      <c r="I440" s="96">
        <v>660624.52</v>
      </c>
      <c r="J440" s="95">
        <f>ROUND(H440*$H$13*$I$13,2)</f>
        <v>987018.43</v>
      </c>
      <c r="K440" s="96">
        <f>ROUND(G440*J440,2)</f>
        <v>735328.73</v>
      </c>
      <c r="L440" s="89"/>
      <c r="M440" s="235"/>
      <c r="N440" s="253">
        <f>ROUND(I440*H$13*I$13,2)</f>
        <v>735328.73</v>
      </c>
      <c r="O440" s="254">
        <f t="shared" si="9"/>
        <v>0</v>
      </c>
    </row>
    <row r="441" spans="1:15" s="28" customFormat="1" ht="15" outlineLevel="1" x14ac:dyDescent="0.25">
      <c r="A441" s="90" t="s">
        <v>1278</v>
      </c>
      <c r="B441" s="91" t="s">
        <v>284</v>
      </c>
      <c r="C441" s="91" t="s">
        <v>1279</v>
      </c>
      <c r="D441" s="91" t="s">
        <v>931</v>
      </c>
      <c r="E441" s="92" t="s">
        <v>932</v>
      </c>
      <c r="F441" s="93" t="s">
        <v>363</v>
      </c>
      <c r="G441" s="101">
        <v>0.745</v>
      </c>
      <c r="H441" s="95">
        <f>ROUND(I441/G441,2)</f>
        <v>49159.93</v>
      </c>
      <c r="I441" s="96">
        <v>36624.15</v>
      </c>
      <c r="J441" s="95">
        <f>ROUND(H441*$H$13*$I$13,2)</f>
        <v>54718.99</v>
      </c>
      <c r="K441" s="96">
        <f>ROUND(G441*J441,2)</f>
        <v>40765.65</v>
      </c>
      <c r="L441" s="89"/>
      <c r="M441" s="235"/>
      <c r="N441" s="253">
        <f>ROUND(I441*H$13*I$13,2)</f>
        <v>40765.65</v>
      </c>
      <c r="O441" s="254">
        <f t="shared" si="9"/>
        <v>0</v>
      </c>
    </row>
    <row r="442" spans="1:15" s="28" customFormat="1" ht="15" outlineLevel="1" x14ac:dyDescent="0.25">
      <c r="A442" s="90" t="s">
        <v>1280</v>
      </c>
      <c r="B442" s="91" t="s">
        <v>284</v>
      </c>
      <c r="C442" s="91" t="s">
        <v>1281</v>
      </c>
      <c r="D442" s="91" t="s">
        <v>935</v>
      </c>
      <c r="E442" s="92" t="s">
        <v>936</v>
      </c>
      <c r="F442" s="93" t="s">
        <v>371</v>
      </c>
      <c r="G442" s="100">
        <v>75.989999999999995</v>
      </c>
      <c r="H442" s="95">
        <f>ROUND(I442/G442,2)</f>
        <v>1079.52</v>
      </c>
      <c r="I442" s="96">
        <v>82032.490000000005</v>
      </c>
      <c r="J442" s="95">
        <f>ROUND(H442*$H$13*$I$13,2)</f>
        <v>1201.5899999999999</v>
      </c>
      <c r="K442" s="96">
        <f>ROUND(G442*J442,2)</f>
        <v>91308.82</v>
      </c>
      <c r="L442" s="89"/>
      <c r="M442" s="235"/>
      <c r="N442" s="253">
        <f>ROUND(I442*H$13*I$13,2)</f>
        <v>91308.82</v>
      </c>
      <c r="O442" s="254">
        <f t="shared" si="9"/>
        <v>0</v>
      </c>
    </row>
    <row r="443" spans="1:15" s="28" customFormat="1" ht="15" outlineLevel="1" x14ac:dyDescent="0.25">
      <c r="A443" s="90" t="s">
        <v>1282</v>
      </c>
      <c r="B443" s="91" t="s">
        <v>284</v>
      </c>
      <c r="C443" s="91" t="s">
        <v>1283</v>
      </c>
      <c r="D443" s="91" t="s">
        <v>939</v>
      </c>
      <c r="E443" s="92" t="s">
        <v>940</v>
      </c>
      <c r="F443" s="93" t="s">
        <v>380</v>
      </c>
      <c r="G443" s="100">
        <v>37.25</v>
      </c>
      <c r="H443" s="95">
        <f>ROUND(I443/G443,2)</f>
        <v>390.81</v>
      </c>
      <c r="I443" s="96">
        <v>14557.63</v>
      </c>
      <c r="J443" s="95">
        <f>ROUND(H443*$H$13*$I$13,2)</f>
        <v>435</v>
      </c>
      <c r="K443" s="96">
        <f>ROUND(G443*J443,2)</f>
        <v>16203.75</v>
      </c>
      <c r="L443" s="89"/>
      <c r="M443" s="235"/>
      <c r="N443" s="253">
        <f>ROUND(I443*H$13*I$13,2)</f>
        <v>16203.82</v>
      </c>
      <c r="O443" s="254">
        <f t="shared" si="9"/>
        <v>7.0000000000000007E-2</v>
      </c>
    </row>
    <row r="444" spans="1:15" s="28" customFormat="1" ht="15" outlineLevel="1" x14ac:dyDescent="0.25">
      <c r="A444" s="90"/>
      <c r="B444" s="310" t="s">
        <v>1284</v>
      </c>
      <c r="C444" s="311"/>
      <c r="D444" s="311"/>
      <c r="E444" s="312"/>
      <c r="F444" s="93"/>
      <c r="G444" s="100"/>
      <c r="H444" s="95"/>
      <c r="I444" s="96"/>
      <c r="J444" s="95"/>
      <c r="K444" s="96"/>
      <c r="L444" s="89"/>
      <c r="M444" s="235"/>
      <c r="N444" s="253">
        <f>ROUND(I444*H$13*I$13,2)</f>
        <v>0</v>
      </c>
      <c r="O444" s="254">
        <f t="shared" si="9"/>
        <v>0</v>
      </c>
    </row>
    <row r="445" spans="1:15" s="28" customFormat="1" ht="15" outlineLevel="1" x14ac:dyDescent="0.25">
      <c r="A445" s="90" t="s">
        <v>1285</v>
      </c>
      <c r="B445" s="91" t="s">
        <v>284</v>
      </c>
      <c r="C445" s="91" t="s">
        <v>1286</v>
      </c>
      <c r="D445" s="91" t="s">
        <v>785</v>
      </c>
      <c r="E445" s="92" t="s">
        <v>786</v>
      </c>
      <c r="F445" s="93" t="s">
        <v>363</v>
      </c>
      <c r="G445" s="100">
        <v>0.97</v>
      </c>
      <c r="H445" s="95">
        <f>ROUND(I445/G445,2)</f>
        <v>44424.9</v>
      </c>
      <c r="I445" s="96">
        <v>43092.15</v>
      </c>
      <c r="J445" s="95">
        <f>ROUND(H445*$H$13*$I$13,2)</f>
        <v>49448.52</v>
      </c>
      <c r="K445" s="96">
        <f>ROUND(G445*J445,2)</f>
        <v>47965.06</v>
      </c>
      <c r="L445" s="89"/>
      <c r="M445" s="235"/>
      <c r="N445" s="253">
        <f>ROUND(I445*H$13*I$13,2)</f>
        <v>47965.06</v>
      </c>
      <c r="O445" s="254">
        <f t="shared" si="9"/>
        <v>0</v>
      </c>
    </row>
    <row r="446" spans="1:15" s="28" customFormat="1" ht="22.5" outlineLevel="1" x14ac:dyDescent="0.25">
      <c r="A446" s="90" t="s">
        <v>1287</v>
      </c>
      <c r="B446" s="91" t="s">
        <v>284</v>
      </c>
      <c r="C446" s="91" t="s">
        <v>1288</v>
      </c>
      <c r="D446" s="91" t="s">
        <v>789</v>
      </c>
      <c r="E446" s="92" t="s">
        <v>790</v>
      </c>
      <c r="F446" s="93" t="s">
        <v>363</v>
      </c>
      <c r="G446" s="100">
        <v>0.97</v>
      </c>
      <c r="H446" s="95">
        <f>ROUND(I446/G446,2)</f>
        <v>3570.44</v>
      </c>
      <c r="I446" s="96">
        <v>3463.33</v>
      </c>
      <c r="J446" s="95">
        <f>ROUND(H446*$H$13*$I$13,2)</f>
        <v>3974.19</v>
      </c>
      <c r="K446" s="96">
        <f>ROUND(G446*J446,2)</f>
        <v>3854.96</v>
      </c>
      <c r="L446" s="89"/>
      <c r="M446" s="235"/>
      <c r="N446" s="253">
        <f>ROUND(I446*H$13*I$13,2)</f>
        <v>3854.97</v>
      </c>
      <c r="O446" s="254">
        <f t="shared" si="9"/>
        <v>0.01</v>
      </c>
    </row>
    <row r="447" spans="1:15" s="28" customFormat="1" ht="15" outlineLevel="1" x14ac:dyDescent="0.25">
      <c r="A447" s="90" t="s">
        <v>1289</v>
      </c>
      <c r="B447" s="91" t="s">
        <v>284</v>
      </c>
      <c r="C447" s="91" t="s">
        <v>1290</v>
      </c>
      <c r="D447" s="91" t="s">
        <v>793</v>
      </c>
      <c r="E447" s="92" t="s">
        <v>794</v>
      </c>
      <c r="F447" s="93" t="s">
        <v>185</v>
      </c>
      <c r="G447" s="97">
        <v>3.9575999999999998</v>
      </c>
      <c r="H447" s="95">
        <f>ROUND(I447/G447,2)</f>
        <v>3404.91</v>
      </c>
      <c r="I447" s="96">
        <v>13475.28</v>
      </c>
      <c r="J447" s="95">
        <f>ROUND(H447*$H$13*$I$13,2)</f>
        <v>3789.94</v>
      </c>
      <c r="K447" s="96">
        <f>ROUND(G447*J447,2)</f>
        <v>14999.07</v>
      </c>
      <c r="L447" s="89"/>
      <c r="M447" s="235"/>
      <c r="N447" s="253">
        <f>ROUND(I447*H$13*I$13,2)</f>
        <v>14999.08</v>
      </c>
      <c r="O447" s="254">
        <f t="shared" si="9"/>
        <v>0.01</v>
      </c>
    </row>
    <row r="448" spans="1:15" s="28" customFormat="1" ht="22.5" outlineLevel="1" x14ac:dyDescent="0.25">
      <c r="A448" s="90" t="s">
        <v>1291</v>
      </c>
      <c r="B448" s="91" t="s">
        <v>284</v>
      </c>
      <c r="C448" s="91" t="s">
        <v>1292</v>
      </c>
      <c r="D448" s="91" t="s">
        <v>1235</v>
      </c>
      <c r="E448" s="92" t="s">
        <v>1236</v>
      </c>
      <c r="F448" s="93" t="s">
        <v>363</v>
      </c>
      <c r="G448" s="100">
        <v>0.97</v>
      </c>
      <c r="H448" s="95">
        <f>ROUND(I448/G448,2)</f>
        <v>36848.080000000002</v>
      </c>
      <c r="I448" s="96">
        <v>35742.639999999999</v>
      </c>
      <c r="J448" s="95">
        <f>ROUND(H448*$H$13*$I$13,2)</f>
        <v>41014.910000000003</v>
      </c>
      <c r="K448" s="96">
        <f>ROUND(G448*J448,2)</f>
        <v>39784.46</v>
      </c>
      <c r="L448" s="89"/>
      <c r="M448" s="235"/>
      <c r="N448" s="253">
        <f>ROUND(I448*H$13*I$13,2)</f>
        <v>39784.46</v>
      </c>
      <c r="O448" s="254">
        <f t="shared" si="9"/>
        <v>0</v>
      </c>
    </row>
    <row r="449" spans="1:15" s="28" customFormat="1" ht="22.5" outlineLevel="1" x14ac:dyDescent="0.25">
      <c r="A449" s="90" t="s">
        <v>1293</v>
      </c>
      <c r="B449" s="91" t="s">
        <v>284</v>
      </c>
      <c r="C449" s="91" t="s">
        <v>1294</v>
      </c>
      <c r="D449" s="91" t="s">
        <v>1239</v>
      </c>
      <c r="E449" s="92" t="s">
        <v>1240</v>
      </c>
      <c r="F449" s="93" t="s">
        <v>371</v>
      </c>
      <c r="G449" s="100">
        <v>99.91</v>
      </c>
      <c r="H449" s="95">
        <f>ROUND(I449/G449,2)</f>
        <v>286.07</v>
      </c>
      <c r="I449" s="96">
        <v>28580.78</v>
      </c>
      <c r="J449" s="95">
        <f>ROUND(H449*$H$13*$I$13,2)</f>
        <v>318.42</v>
      </c>
      <c r="K449" s="96">
        <f>ROUND(G449*J449,2)</f>
        <v>31813.34</v>
      </c>
      <c r="L449" s="89"/>
      <c r="M449" s="235"/>
      <c r="N449" s="253">
        <f>ROUND(I449*H$13*I$13,2)</f>
        <v>31812.73</v>
      </c>
      <c r="O449" s="254">
        <f t="shared" si="9"/>
        <v>-0.61</v>
      </c>
    </row>
    <row r="450" spans="1:15" s="28" customFormat="1" ht="15" outlineLevel="1" x14ac:dyDescent="0.25">
      <c r="A450" s="90" t="s">
        <v>1295</v>
      </c>
      <c r="B450" s="91" t="s">
        <v>284</v>
      </c>
      <c r="C450" s="91" t="s">
        <v>1296</v>
      </c>
      <c r="D450" s="91" t="s">
        <v>785</v>
      </c>
      <c r="E450" s="92" t="s">
        <v>786</v>
      </c>
      <c r="F450" s="93" t="s">
        <v>363</v>
      </c>
      <c r="G450" s="100">
        <v>0.97</v>
      </c>
      <c r="H450" s="95">
        <f>ROUND(I450/G450,2)</f>
        <v>44424.9</v>
      </c>
      <c r="I450" s="96">
        <v>43092.15</v>
      </c>
      <c r="J450" s="95">
        <f>ROUND(H450*$H$13*$I$13,2)</f>
        <v>49448.52</v>
      </c>
      <c r="K450" s="96">
        <f>ROUND(G450*J450,2)</f>
        <v>47965.06</v>
      </c>
      <c r="L450" s="89"/>
      <c r="M450" s="235"/>
      <c r="N450" s="253">
        <f>ROUND(I450*H$13*I$13,2)</f>
        <v>47965.06</v>
      </c>
      <c r="O450" s="254">
        <f t="shared" si="9"/>
        <v>0</v>
      </c>
    </row>
    <row r="451" spans="1:15" s="28" customFormat="1" ht="22.5" outlineLevel="1" x14ac:dyDescent="0.25">
      <c r="A451" s="90" t="s">
        <v>1297</v>
      </c>
      <c r="B451" s="91" t="s">
        <v>284</v>
      </c>
      <c r="C451" s="91" t="s">
        <v>1298</v>
      </c>
      <c r="D451" s="91" t="s">
        <v>789</v>
      </c>
      <c r="E451" s="92" t="s">
        <v>790</v>
      </c>
      <c r="F451" s="93" t="s">
        <v>363</v>
      </c>
      <c r="G451" s="100">
        <v>0.97</v>
      </c>
      <c r="H451" s="95">
        <f>ROUND(I451/G451,2)</f>
        <v>3570.44</v>
      </c>
      <c r="I451" s="96">
        <v>3463.33</v>
      </c>
      <c r="J451" s="95">
        <f>ROUND(H451*$H$13*$I$13,2)</f>
        <v>3974.19</v>
      </c>
      <c r="K451" s="96">
        <f>ROUND(G451*J451,2)</f>
        <v>3854.96</v>
      </c>
      <c r="L451" s="89"/>
      <c r="M451" s="235"/>
      <c r="N451" s="253">
        <f>ROUND(I451*H$13*I$13,2)</f>
        <v>3854.97</v>
      </c>
      <c r="O451" s="254">
        <f t="shared" si="9"/>
        <v>0.01</v>
      </c>
    </row>
    <row r="452" spans="1:15" s="28" customFormat="1" ht="15" outlineLevel="1" x14ac:dyDescent="0.25">
      <c r="A452" s="90" t="s">
        <v>1299</v>
      </c>
      <c r="B452" s="91" t="s">
        <v>284</v>
      </c>
      <c r="C452" s="91" t="s">
        <v>1300</v>
      </c>
      <c r="D452" s="91" t="s">
        <v>793</v>
      </c>
      <c r="E452" s="92" t="s">
        <v>794</v>
      </c>
      <c r="F452" s="93" t="s">
        <v>185</v>
      </c>
      <c r="G452" s="97">
        <v>3.9575999999999998</v>
      </c>
      <c r="H452" s="95">
        <f>ROUND(I452/G452,2)</f>
        <v>3404.91</v>
      </c>
      <c r="I452" s="96">
        <v>13475.28</v>
      </c>
      <c r="J452" s="95">
        <f>ROUND(H452*$H$13*$I$13,2)</f>
        <v>3789.94</v>
      </c>
      <c r="K452" s="96">
        <f>ROUND(G452*J452,2)</f>
        <v>14999.07</v>
      </c>
      <c r="L452" s="89"/>
      <c r="M452" s="235"/>
      <c r="N452" s="253">
        <f>ROUND(I452*H$13*I$13,2)</f>
        <v>14999.08</v>
      </c>
      <c r="O452" s="254">
        <f t="shared" si="9"/>
        <v>0.01</v>
      </c>
    </row>
    <row r="453" spans="1:15" s="28" customFormat="1" ht="15" outlineLevel="1" x14ac:dyDescent="0.25">
      <c r="A453" s="90" t="s">
        <v>1301</v>
      </c>
      <c r="B453" s="91" t="s">
        <v>284</v>
      </c>
      <c r="C453" s="91" t="s">
        <v>1302</v>
      </c>
      <c r="D453" s="91" t="s">
        <v>877</v>
      </c>
      <c r="E453" s="92" t="s">
        <v>878</v>
      </c>
      <c r="F453" s="93" t="s">
        <v>297</v>
      </c>
      <c r="G453" s="101">
        <v>9.7000000000000003E-2</v>
      </c>
      <c r="H453" s="95">
        <f>ROUND(I453/G453,2)</f>
        <v>17604.43</v>
      </c>
      <c r="I453" s="96">
        <v>1707.63</v>
      </c>
      <c r="J453" s="95">
        <f>ROUND(H453*$H$13*$I$13,2)</f>
        <v>19595.16</v>
      </c>
      <c r="K453" s="96">
        <f>ROUND(G453*J453,2)</f>
        <v>1900.73</v>
      </c>
      <c r="L453" s="89"/>
      <c r="M453" s="235"/>
      <c r="N453" s="253">
        <f>ROUND(I453*H$13*I$13,2)</f>
        <v>1900.73</v>
      </c>
      <c r="O453" s="254">
        <f t="shared" si="9"/>
        <v>0</v>
      </c>
    </row>
    <row r="454" spans="1:15" s="28" customFormat="1" ht="15" outlineLevel="1" x14ac:dyDescent="0.25">
      <c r="A454" s="90" t="s">
        <v>1303</v>
      </c>
      <c r="B454" s="91" t="s">
        <v>284</v>
      </c>
      <c r="C454" s="91" t="s">
        <v>1304</v>
      </c>
      <c r="D454" s="91" t="s">
        <v>306</v>
      </c>
      <c r="E454" s="92" t="s">
        <v>307</v>
      </c>
      <c r="F454" s="93" t="s">
        <v>297</v>
      </c>
      <c r="G454" s="101">
        <v>9.7000000000000003E-2</v>
      </c>
      <c r="H454" s="95">
        <f>ROUND(I454/G454,2)</f>
        <v>54474.64</v>
      </c>
      <c r="I454" s="96">
        <v>5284.04</v>
      </c>
      <c r="J454" s="95">
        <f>ROUND(H454*$H$13*$I$13,2)</f>
        <v>60634.7</v>
      </c>
      <c r="K454" s="96">
        <f>ROUND(G454*J454,2)</f>
        <v>5881.57</v>
      </c>
      <c r="L454" s="89"/>
      <c r="M454" s="235"/>
      <c r="N454" s="253">
        <f>ROUND(I454*H$13*I$13,2)</f>
        <v>5881.57</v>
      </c>
      <c r="O454" s="254">
        <f t="shared" si="9"/>
        <v>0</v>
      </c>
    </row>
    <row r="455" spans="1:15" s="28" customFormat="1" ht="22.5" outlineLevel="1" x14ac:dyDescent="0.25">
      <c r="A455" s="90" t="s">
        <v>1305</v>
      </c>
      <c r="B455" s="91" t="s">
        <v>284</v>
      </c>
      <c r="C455" s="91" t="s">
        <v>1306</v>
      </c>
      <c r="D455" s="91" t="s">
        <v>797</v>
      </c>
      <c r="E455" s="92" t="s">
        <v>798</v>
      </c>
      <c r="F455" s="93" t="s">
        <v>363</v>
      </c>
      <c r="G455" s="100">
        <v>0.97</v>
      </c>
      <c r="H455" s="95">
        <f>ROUND(I455/G455,2)</f>
        <v>70824.149999999994</v>
      </c>
      <c r="I455" s="96">
        <v>68699.429999999993</v>
      </c>
      <c r="J455" s="95">
        <f>ROUND(H455*$H$13*$I$13,2)</f>
        <v>78833.03</v>
      </c>
      <c r="K455" s="96">
        <f>ROUND(G455*J455,2)</f>
        <v>76468.039999999994</v>
      </c>
      <c r="L455" s="89"/>
      <c r="M455" s="235"/>
      <c r="N455" s="253">
        <f>ROUND(I455*H$13*I$13,2)</f>
        <v>76468.039999999994</v>
      </c>
      <c r="O455" s="254">
        <f t="shared" si="9"/>
        <v>0</v>
      </c>
    </row>
    <row r="456" spans="1:15" s="28" customFormat="1" ht="15" outlineLevel="1" x14ac:dyDescent="0.25">
      <c r="A456" s="90" t="s">
        <v>1307</v>
      </c>
      <c r="B456" s="91" t="s">
        <v>284</v>
      </c>
      <c r="C456" s="91" t="s">
        <v>1308</v>
      </c>
      <c r="D456" s="91" t="s">
        <v>801</v>
      </c>
      <c r="E456" s="92" t="s">
        <v>802</v>
      </c>
      <c r="F456" s="93" t="s">
        <v>297</v>
      </c>
      <c r="G456" s="97">
        <v>-0.23860000000000001</v>
      </c>
      <c r="H456" s="95">
        <f>ROUND(I456/G456,2)</f>
        <v>79788.56</v>
      </c>
      <c r="I456" s="96">
        <v>-19037.55</v>
      </c>
      <c r="J456" s="95">
        <f>ROUND(H456*$H$13*$I$13,2)</f>
        <v>88811.15</v>
      </c>
      <c r="K456" s="96">
        <f>ROUND(G456*J456,2)</f>
        <v>-21190.34</v>
      </c>
      <c r="L456" s="89"/>
      <c r="M456" s="235"/>
      <c r="N456" s="253">
        <f>ROUND(I456*H$13*I$13,2)</f>
        <v>-21190.34</v>
      </c>
      <c r="O456" s="254">
        <f t="shared" si="9"/>
        <v>0</v>
      </c>
    </row>
    <row r="457" spans="1:15" s="28" customFormat="1" ht="15" outlineLevel="1" x14ac:dyDescent="0.25">
      <c r="A457" s="90" t="s">
        <v>1309</v>
      </c>
      <c r="B457" s="91" t="s">
        <v>284</v>
      </c>
      <c r="C457" s="91" t="s">
        <v>1310</v>
      </c>
      <c r="D457" s="91" t="s">
        <v>805</v>
      </c>
      <c r="E457" s="92" t="s">
        <v>806</v>
      </c>
      <c r="F457" s="93" t="s">
        <v>807</v>
      </c>
      <c r="G457" s="98">
        <v>238.6</v>
      </c>
      <c r="H457" s="95">
        <f>ROUND(I457/G457,2)</f>
        <v>82.54</v>
      </c>
      <c r="I457" s="96">
        <v>19694.77</v>
      </c>
      <c r="J457" s="95">
        <f>ROUND(H457*$H$13*$I$13,2)</f>
        <v>91.87</v>
      </c>
      <c r="K457" s="96">
        <f>ROUND(G457*J457,2)</f>
        <v>21920.18</v>
      </c>
      <c r="L457" s="89"/>
      <c r="M457" s="235"/>
      <c r="N457" s="253">
        <f>ROUND(I457*H$13*I$13,2)</f>
        <v>21921.88</v>
      </c>
      <c r="O457" s="254">
        <f t="shared" si="9"/>
        <v>1.7</v>
      </c>
    </row>
    <row r="458" spans="1:15" s="28" customFormat="1" ht="15" outlineLevel="1" x14ac:dyDescent="0.25">
      <c r="A458" s="90" t="s">
        <v>1311</v>
      </c>
      <c r="B458" s="91" t="s">
        <v>284</v>
      </c>
      <c r="C458" s="91" t="s">
        <v>1312</v>
      </c>
      <c r="D458" s="91" t="s">
        <v>810</v>
      </c>
      <c r="E458" s="92" t="s">
        <v>811</v>
      </c>
      <c r="F458" s="93" t="s">
        <v>371</v>
      </c>
      <c r="G458" s="98">
        <v>112.5</v>
      </c>
      <c r="H458" s="95">
        <f>ROUND(I458/G458,2)</f>
        <v>278.83</v>
      </c>
      <c r="I458" s="96">
        <v>31368.18</v>
      </c>
      <c r="J458" s="95">
        <f>ROUND(H458*$H$13*$I$13,2)</f>
        <v>310.36</v>
      </c>
      <c r="K458" s="96">
        <f>ROUND(G458*J458,2)</f>
        <v>34915.5</v>
      </c>
      <c r="L458" s="89"/>
      <c r="M458" s="235"/>
      <c r="N458" s="253">
        <f>ROUND(I458*H$13*I$13,2)</f>
        <v>34915.33</v>
      </c>
      <c r="O458" s="254">
        <f t="shared" si="9"/>
        <v>-0.17</v>
      </c>
    </row>
    <row r="459" spans="1:15" s="28" customFormat="1" ht="33.75" outlineLevel="1" x14ac:dyDescent="0.25">
      <c r="A459" s="90" t="s">
        <v>1313</v>
      </c>
      <c r="B459" s="91" t="s">
        <v>284</v>
      </c>
      <c r="C459" s="91" t="s">
        <v>1314</v>
      </c>
      <c r="D459" s="91" t="s">
        <v>814</v>
      </c>
      <c r="E459" s="92" t="s">
        <v>815</v>
      </c>
      <c r="F459" s="93" t="s">
        <v>363</v>
      </c>
      <c r="G459" s="100">
        <v>0.97</v>
      </c>
      <c r="H459" s="95">
        <f>ROUND(I459/G459,2)</f>
        <v>242644.11</v>
      </c>
      <c r="I459" s="96">
        <v>235364.79</v>
      </c>
      <c r="J459" s="95">
        <f>ROUND(H459*$H$13*$I$13,2)</f>
        <v>270082.59999999998</v>
      </c>
      <c r="K459" s="96">
        <f>ROUND(G459*J459,2)</f>
        <v>261980.12</v>
      </c>
      <c r="L459" s="89"/>
      <c r="M459" s="235"/>
      <c r="N459" s="253">
        <f>ROUND(I459*H$13*I$13,2)</f>
        <v>261980.12</v>
      </c>
      <c r="O459" s="254">
        <f t="shared" si="9"/>
        <v>0</v>
      </c>
    </row>
    <row r="460" spans="1:15" s="28" customFormat="1" ht="15" outlineLevel="1" x14ac:dyDescent="0.25">
      <c r="A460" s="90"/>
      <c r="B460" s="310" t="s">
        <v>1315</v>
      </c>
      <c r="C460" s="311"/>
      <c r="D460" s="311"/>
      <c r="E460" s="312"/>
      <c r="F460" s="93"/>
      <c r="G460" s="100"/>
      <c r="H460" s="95"/>
      <c r="I460" s="96"/>
      <c r="J460" s="95"/>
      <c r="K460" s="96"/>
      <c r="L460" s="89"/>
      <c r="M460" s="235"/>
      <c r="N460" s="253">
        <f>ROUND(I460*H$13*I$13,2)</f>
        <v>0</v>
      </c>
      <c r="O460" s="254">
        <f t="shared" si="9"/>
        <v>0</v>
      </c>
    </row>
    <row r="461" spans="1:15" s="28" customFormat="1" ht="15" outlineLevel="1" x14ac:dyDescent="0.25">
      <c r="A461" s="90" t="s">
        <v>1316</v>
      </c>
      <c r="B461" s="91" t="s">
        <v>284</v>
      </c>
      <c r="C461" s="91" t="s">
        <v>1317</v>
      </c>
      <c r="D461" s="91" t="s">
        <v>785</v>
      </c>
      <c r="E461" s="92" t="s">
        <v>786</v>
      </c>
      <c r="F461" s="93" t="s">
        <v>363</v>
      </c>
      <c r="G461" s="100">
        <v>1.02</v>
      </c>
      <c r="H461" s="95">
        <f>ROUND(I461/G461,2)</f>
        <v>44423.72</v>
      </c>
      <c r="I461" s="96">
        <v>45312.19</v>
      </c>
      <c r="J461" s="95">
        <f>ROUND(H461*$H$13*$I$13,2)</f>
        <v>49447.21</v>
      </c>
      <c r="K461" s="96">
        <f>ROUND(G461*J461,2)</f>
        <v>50436.15</v>
      </c>
      <c r="L461" s="89"/>
      <c r="M461" s="235"/>
      <c r="N461" s="253">
        <f>ROUND(I461*H$13*I$13,2)</f>
        <v>50436.15</v>
      </c>
      <c r="O461" s="254">
        <f t="shared" si="9"/>
        <v>0</v>
      </c>
    </row>
    <row r="462" spans="1:15" s="28" customFormat="1" ht="22.5" outlineLevel="1" x14ac:dyDescent="0.25">
      <c r="A462" s="90" t="s">
        <v>1318</v>
      </c>
      <c r="B462" s="91" t="s">
        <v>284</v>
      </c>
      <c r="C462" s="91" t="s">
        <v>1319</v>
      </c>
      <c r="D462" s="91" t="s">
        <v>789</v>
      </c>
      <c r="E462" s="92" t="s">
        <v>790</v>
      </c>
      <c r="F462" s="93" t="s">
        <v>363</v>
      </c>
      <c r="G462" s="100">
        <v>1.02</v>
      </c>
      <c r="H462" s="95">
        <f>ROUND(I462/G462,2)</f>
        <v>3570.74</v>
      </c>
      <c r="I462" s="96">
        <v>3642.15</v>
      </c>
      <c r="J462" s="95">
        <f>ROUND(H462*$H$13*$I$13,2)</f>
        <v>3974.52</v>
      </c>
      <c r="K462" s="96">
        <f>ROUND(G462*J462,2)</f>
        <v>4054.01</v>
      </c>
      <c r="L462" s="89"/>
      <c r="M462" s="235"/>
      <c r="N462" s="253">
        <f>ROUND(I462*H$13*I$13,2)</f>
        <v>4054.01</v>
      </c>
      <c r="O462" s="254">
        <f t="shared" si="9"/>
        <v>0</v>
      </c>
    </row>
    <row r="463" spans="1:15" s="28" customFormat="1" ht="15" outlineLevel="1" x14ac:dyDescent="0.25">
      <c r="A463" s="90" t="s">
        <v>1320</v>
      </c>
      <c r="B463" s="91" t="s">
        <v>284</v>
      </c>
      <c r="C463" s="91" t="s">
        <v>1321</v>
      </c>
      <c r="D463" s="91" t="s">
        <v>793</v>
      </c>
      <c r="E463" s="92" t="s">
        <v>794</v>
      </c>
      <c r="F463" s="93" t="s">
        <v>185</v>
      </c>
      <c r="G463" s="97">
        <v>4.1616</v>
      </c>
      <c r="H463" s="95">
        <f>ROUND(I463/G463,2)</f>
        <v>3404.9</v>
      </c>
      <c r="I463" s="96">
        <v>14169.85</v>
      </c>
      <c r="J463" s="95">
        <f>ROUND(H463*$H$13*$I$13,2)</f>
        <v>3789.93</v>
      </c>
      <c r="K463" s="96">
        <f>ROUND(G463*J463,2)</f>
        <v>15772.17</v>
      </c>
      <c r="L463" s="89"/>
      <c r="M463" s="235"/>
      <c r="N463" s="253">
        <f>ROUND(I463*H$13*I$13,2)</f>
        <v>15772.19</v>
      </c>
      <c r="O463" s="254">
        <f t="shared" si="9"/>
        <v>0.02</v>
      </c>
    </row>
    <row r="464" spans="1:15" s="28" customFormat="1" ht="22.5" outlineLevel="1" x14ac:dyDescent="0.25">
      <c r="A464" s="90" t="s">
        <v>1322</v>
      </c>
      <c r="B464" s="91" t="s">
        <v>284</v>
      </c>
      <c r="C464" s="91" t="s">
        <v>1323</v>
      </c>
      <c r="D464" s="91" t="s">
        <v>1235</v>
      </c>
      <c r="E464" s="92" t="s">
        <v>1236</v>
      </c>
      <c r="F464" s="93" t="s">
        <v>363</v>
      </c>
      <c r="G464" s="100">
        <v>1.02</v>
      </c>
      <c r="H464" s="95">
        <f>ROUND(I464/G464,2)</f>
        <v>36848.35</v>
      </c>
      <c r="I464" s="96">
        <v>37585.32</v>
      </c>
      <c r="J464" s="95">
        <f>ROUND(H464*$H$13*$I$13,2)</f>
        <v>41015.21</v>
      </c>
      <c r="K464" s="96">
        <f>ROUND(G464*J464,2)</f>
        <v>41835.51</v>
      </c>
      <c r="L464" s="89"/>
      <c r="M464" s="235"/>
      <c r="N464" s="253">
        <f>ROUND(I464*H$13*I$13,2)</f>
        <v>41835.51</v>
      </c>
      <c r="O464" s="254">
        <f t="shared" si="9"/>
        <v>0</v>
      </c>
    </row>
    <row r="465" spans="1:15" s="28" customFormat="1" ht="22.5" outlineLevel="1" x14ac:dyDescent="0.25">
      <c r="A465" s="90" t="s">
        <v>1324</v>
      </c>
      <c r="B465" s="91" t="s">
        <v>284</v>
      </c>
      <c r="C465" s="91" t="s">
        <v>1325</v>
      </c>
      <c r="D465" s="91" t="s">
        <v>1239</v>
      </c>
      <c r="E465" s="92" t="s">
        <v>1240</v>
      </c>
      <c r="F465" s="93" t="s">
        <v>371</v>
      </c>
      <c r="G465" s="98">
        <v>105.4</v>
      </c>
      <c r="H465" s="95">
        <f>ROUND(I465/G465,2)</f>
        <v>286.06</v>
      </c>
      <c r="I465" s="96">
        <v>30151.25</v>
      </c>
      <c r="J465" s="95">
        <f>ROUND(H465*$H$13*$I$13,2)</f>
        <v>318.41000000000003</v>
      </c>
      <c r="K465" s="96">
        <f>ROUND(G465*J465,2)</f>
        <v>33560.410000000003</v>
      </c>
      <c r="L465" s="89"/>
      <c r="M465" s="235"/>
      <c r="N465" s="253">
        <f>ROUND(I465*H$13*I$13,2)</f>
        <v>33560.79</v>
      </c>
      <c r="O465" s="254">
        <f t="shared" si="9"/>
        <v>0.38</v>
      </c>
    </row>
    <row r="466" spans="1:15" s="28" customFormat="1" ht="15" outlineLevel="1" x14ac:dyDescent="0.25">
      <c r="A466" s="90" t="s">
        <v>1326</v>
      </c>
      <c r="B466" s="91" t="s">
        <v>284</v>
      </c>
      <c r="C466" s="91" t="s">
        <v>1327</v>
      </c>
      <c r="D466" s="91" t="s">
        <v>785</v>
      </c>
      <c r="E466" s="92" t="s">
        <v>786</v>
      </c>
      <c r="F466" s="93" t="s">
        <v>363</v>
      </c>
      <c r="G466" s="100">
        <v>1.02</v>
      </c>
      <c r="H466" s="95">
        <f>ROUND(I466/G466,2)</f>
        <v>44423.72</v>
      </c>
      <c r="I466" s="96">
        <v>45312.19</v>
      </c>
      <c r="J466" s="95">
        <f>ROUND(H466*$H$13*$I$13,2)</f>
        <v>49447.21</v>
      </c>
      <c r="K466" s="96">
        <f>ROUND(G466*J466,2)</f>
        <v>50436.15</v>
      </c>
      <c r="L466" s="89"/>
      <c r="M466" s="235"/>
      <c r="N466" s="253">
        <f>ROUND(I466*H$13*I$13,2)</f>
        <v>50436.15</v>
      </c>
      <c r="O466" s="254">
        <f t="shared" si="9"/>
        <v>0</v>
      </c>
    </row>
    <row r="467" spans="1:15" s="28" customFormat="1" ht="22.5" outlineLevel="1" x14ac:dyDescent="0.25">
      <c r="A467" s="90" t="s">
        <v>1328</v>
      </c>
      <c r="B467" s="91" t="s">
        <v>284</v>
      </c>
      <c r="C467" s="91" t="s">
        <v>1329</v>
      </c>
      <c r="D467" s="91" t="s">
        <v>789</v>
      </c>
      <c r="E467" s="92" t="s">
        <v>790</v>
      </c>
      <c r="F467" s="93" t="s">
        <v>363</v>
      </c>
      <c r="G467" s="100">
        <v>1.02</v>
      </c>
      <c r="H467" s="95">
        <f>ROUND(I467/G467,2)</f>
        <v>4464.8999999999996</v>
      </c>
      <c r="I467" s="96">
        <v>4554.2</v>
      </c>
      <c r="J467" s="95">
        <f>ROUND(H467*$H$13*$I$13,2)</f>
        <v>4969.8</v>
      </c>
      <c r="K467" s="96">
        <f>ROUND(G467*J467,2)</f>
        <v>5069.2</v>
      </c>
      <c r="L467" s="89"/>
      <c r="M467" s="235"/>
      <c r="N467" s="253">
        <f>ROUND(I467*H$13*I$13,2)</f>
        <v>5069.1899999999996</v>
      </c>
      <c r="O467" s="254">
        <f t="shared" si="9"/>
        <v>-0.01</v>
      </c>
    </row>
    <row r="468" spans="1:15" s="28" customFormat="1" ht="15" outlineLevel="1" x14ac:dyDescent="0.25">
      <c r="A468" s="90" t="s">
        <v>1330</v>
      </c>
      <c r="B468" s="91" t="s">
        <v>284</v>
      </c>
      <c r="C468" s="91" t="s">
        <v>1331</v>
      </c>
      <c r="D468" s="91" t="s">
        <v>793</v>
      </c>
      <c r="E468" s="92" t="s">
        <v>794</v>
      </c>
      <c r="F468" s="93" t="s">
        <v>185</v>
      </c>
      <c r="G468" s="97">
        <v>4.6818</v>
      </c>
      <c r="H468" s="95">
        <f>ROUND(I468/G468,2)</f>
        <v>3404.91</v>
      </c>
      <c r="I468" s="96">
        <v>15941.11</v>
      </c>
      <c r="J468" s="95">
        <f>ROUND(H468*$H$13*$I$13,2)</f>
        <v>3789.94</v>
      </c>
      <c r="K468" s="96">
        <f>ROUND(G468*J468,2)</f>
        <v>17743.740000000002</v>
      </c>
      <c r="L468" s="89"/>
      <c r="M468" s="235"/>
      <c r="N468" s="253">
        <f>ROUND(I468*H$13*I$13,2)</f>
        <v>17743.75</v>
      </c>
      <c r="O468" s="254">
        <f t="shared" si="9"/>
        <v>0.01</v>
      </c>
    </row>
    <row r="469" spans="1:15" s="28" customFormat="1" ht="15" outlineLevel="1" x14ac:dyDescent="0.25">
      <c r="A469" s="90" t="s">
        <v>1332</v>
      </c>
      <c r="B469" s="91" t="s">
        <v>284</v>
      </c>
      <c r="C469" s="91" t="s">
        <v>1333</v>
      </c>
      <c r="D469" s="91" t="s">
        <v>877</v>
      </c>
      <c r="E469" s="92" t="s">
        <v>878</v>
      </c>
      <c r="F469" s="93" t="s">
        <v>297</v>
      </c>
      <c r="G469" s="101">
        <v>0.10199999999999999</v>
      </c>
      <c r="H469" s="95">
        <f>ROUND(I469/G469,2)</f>
        <v>17605</v>
      </c>
      <c r="I469" s="96">
        <v>1795.71</v>
      </c>
      <c r="J469" s="95">
        <f>ROUND(H469*$H$13*$I$13,2)</f>
        <v>19595.79</v>
      </c>
      <c r="K469" s="96">
        <f>ROUND(G469*J469,2)</f>
        <v>1998.77</v>
      </c>
      <c r="L469" s="89"/>
      <c r="M469" s="235"/>
      <c r="N469" s="253">
        <f>ROUND(I469*H$13*I$13,2)</f>
        <v>1998.77</v>
      </c>
      <c r="O469" s="254">
        <f t="shared" si="9"/>
        <v>0</v>
      </c>
    </row>
    <row r="470" spans="1:15" s="28" customFormat="1" ht="15" outlineLevel="1" x14ac:dyDescent="0.25">
      <c r="A470" s="90" t="s">
        <v>1334</v>
      </c>
      <c r="B470" s="91" t="s">
        <v>284</v>
      </c>
      <c r="C470" s="91" t="s">
        <v>1335</v>
      </c>
      <c r="D470" s="91" t="s">
        <v>306</v>
      </c>
      <c r="E470" s="92" t="s">
        <v>307</v>
      </c>
      <c r="F470" s="93" t="s">
        <v>297</v>
      </c>
      <c r="G470" s="101">
        <v>0.10199999999999999</v>
      </c>
      <c r="H470" s="95">
        <f>ROUND(I470/G470,2)</f>
        <v>54474.61</v>
      </c>
      <c r="I470" s="96">
        <v>5556.41</v>
      </c>
      <c r="J470" s="95">
        <f>ROUND(H470*$H$13*$I$13,2)</f>
        <v>60634.66</v>
      </c>
      <c r="K470" s="96">
        <f>ROUND(G470*J470,2)</f>
        <v>6184.74</v>
      </c>
      <c r="L470" s="89"/>
      <c r="M470" s="235"/>
      <c r="N470" s="253">
        <f>ROUND(I470*H$13*I$13,2)</f>
        <v>6184.74</v>
      </c>
      <c r="O470" s="254">
        <f t="shared" si="9"/>
        <v>0</v>
      </c>
    </row>
    <row r="471" spans="1:15" s="28" customFormat="1" ht="22.5" outlineLevel="1" x14ac:dyDescent="0.25">
      <c r="A471" s="90" t="s">
        <v>1336</v>
      </c>
      <c r="B471" s="91" t="s">
        <v>284</v>
      </c>
      <c r="C471" s="91" t="s">
        <v>1337</v>
      </c>
      <c r="D471" s="91" t="s">
        <v>927</v>
      </c>
      <c r="E471" s="92" t="s">
        <v>928</v>
      </c>
      <c r="F471" s="93" t="s">
        <v>363</v>
      </c>
      <c r="G471" s="100">
        <v>1.02</v>
      </c>
      <c r="H471" s="95">
        <f>ROUND(I471/G471,2)</f>
        <v>147790.01</v>
      </c>
      <c r="I471" s="96">
        <v>150745.81</v>
      </c>
      <c r="J471" s="95">
        <f>ROUND(H471*$H$13*$I$13,2)</f>
        <v>164502.28</v>
      </c>
      <c r="K471" s="96">
        <f>ROUND(G471*J471,2)</f>
        <v>167792.33</v>
      </c>
      <c r="L471" s="89"/>
      <c r="M471" s="235"/>
      <c r="N471" s="253">
        <f>ROUND(I471*H$13*I$13,2)</f>
        <v>167792.33</v>
      </c>
      <c r="O471" s="254">
        <f t="shared" si="9"/>
        <v>0</v>
      </c>
    </row>
    <row r="472" spans="1:15" s="28" customFormat="1" ht="22.5" outlineLevel="1" x14ac:dyDescent="0.25">
      <c r="A472" s="90" t="s">
        <v>1338</v>
      </c>
      <c r="B472" s="91" t="s">
        <v>284</v>
      </c>
      <c r="C472" s="91" t="s">
        <v>1339</v>
      </c>
      <c r="D472" s="91" t="s">
        <v>781</v>
      </c>
      <c r="E472" s="92" t="s">
        <v>1037</v>
      </c>
      <c r="F472" s="93" t="s">
        <v>363</v>
      </c>
      <c r="G472" s="100">
        <v>1.02</v>
      </c>
      <c r="H472" s="95">
        <f>ROUND(I472/G472,2)</f>
        <v>12394.71</v>
      </c>
      <c r="I472" s="96">
        <v>12642.6</v>
      </c>
      <c r="J472" s="95">
        <f>ROUND(H472*$H$13*$I$13,2)</f>
        <v>13796.32</v>
      </c>
      <c r="K472" s="96">
        <f>ROUND(G472*J472,2)</f>
        <v>14072.25</v>
      </c>
      <c r="L472" s="89"/>
      <c r="M472" s="235"/>
      <c r="N472" s="253">
        <f>ROUND(I472*H$13*I$13,2)</f>
        <v>14072.24</v>
      </c>
      <c r="O472" s="254">
        <f t="shared" si="9"/>
        <v>-0.01</v>
      </c>
    </row>
    <row r="473" spans="1:15" s="28" customFormat="1" ht="15" outlineLevel="1" x14ac:dyDescent="0.25">
      <c r="A473" s="90" t="s">
        <v>1340</v>
      </c>
      <c r="B473" s="91" t="s">
        <v>284</v>
      </c>
      <c r="C473" s="91" t="s">
        <v>1341</v>
      </c>
      <c r="D473" s="91" t="s">
        <v>1040</v>
      </c>
      <c r="E473" s="92" t="s">
        <v>1041</v>
      </c>
      <c r="F473" s="93" t="s">
        <v>371</v>
      </c>
      <c r="G473" s="98">
        <v>-124.8</v>
      </c>
      <c r="H473" s="95">
        <f>ROUND(I473/G473,2)</f>
        <v>68.56</v>
      </c>
      <c r="I473" s="96">
        <v>-8556.0300000000007</v>
      </c>
      <c r="J473" s="95">
        <f>ROUND(H473*$H$13*$I$13,2)</f>
        <v>76.31</v>
      </c>
      <c r="K473" s="96">
        <f>ROUND(G473*J473,2)</f>
        <v>-9523.49</v>
      </c>
      <c r="L473" s="89"/>
      <c r="M473" s="235"/>
      <c r="N473" s="253">
        <f>ROUND(I473*H$13*I$13,2)</f>
        <v>-9523.56</v>
      </c>
      <c r="O473" s="254">
        <f t="shared" si="9"/>
        <v>-7.0000000000000007E-2</v>
      </c>
    </row>
    <row r="474" spans="1:15" s="28" customFormat="1" ht="15" outlineLevel="1" x14ac:dyDescent="0.25">
      <c r="A474" s="90" t="s">
        <v>1342</v>
      </c>
      <c r="B474" s="91" t="s">
        <v>284</v>
      </c>
      <c r="C474" s="91" t="s">
        <v>1343</v>
      </c>
      <c r="D474" s="91" t="s">
        <v>1044</v>
      </c>
      <c r="E474" s="92" t="s">
        <v>1045</v>
      </c>
      <c r="F474" s="93" t="s">
        <v>371</v>
      </c>
      <c r="G474" s="98">
        <v>124.8</v>
      </c>
      <c r="H474" s="95">
        <f>ROUND(I474/G474,2)</f>
        <v>203.42</v>
      </c>
      <c r="I474" s="96">
        <v>25387.32</v>
      </c>
      <c r="J474" s="95">
        <f>ROUND(H474*$H$13*$I$13,2)</f>
        <v>226.42</v>
      </c>
      <c r="K474" s="96">
        <f>ROUND(G474*J474,2)</f>
        <v>28257.22</v>
      </c>
      <c r="L474" s="89"/>
      <c r="M474" s="235"/>
      <c r="N474" s="253">
        <f>ROUND(I474*H$13*I$13,2)</f>
        <v>28258.15</v>
      </c>
      <c r="O474" s="254">
        <f t="shared" si="9"/>
        <v>0.93</v>
      </c>
    </row>
    <row r="475" spans="1:15" s="28" customFormat="1" ht="15" outlineLevel="1" x14ac:dyDescent="0.25">
      <c r="A475" s="90" t="s">
        <v>1344</v>
      </c>
      <c r="B475" s="91" t="s">
        <v>284</v>
      </c>
      <c r="C475" s="91" t="s">
        <v>1345</v>
      </c>
      <c r="D475" s="91" t="s">
        <v>931</v>
      </c>
      <c r="E475" s="92" t="s">
        <v>932</v>
      </c>
      <c r="F475" s="93" t="s">
        <v>363</v>
      </c>
      <c r="G475" s="100">
        <v>1.02</v>
      </c>
      <c r="H475" s="95">
        <f>ROUND(I475/G475,2)</f>
        <v>49160.25</v>
      </c>
      <c r="I475" s="96">
        <v>50143.45</v>
      </c>
      <c r="J475" s="95">
        <f>ROUND(H475*$H$13*$I$13,2)</f>
        <v>54719.35</v>
      </c>
      <c r="K475" s="96">
        <f>ROUND(G475*J475,2)</f>
        <v>55813.74</v>
      </c>
      <c r="L475" s="89"/>
      <c r="M475" s="235"/>
      <c r="N475" s="253">
        <f>ROUND(I475*H$13*I$13,2)</f>
        <v>55813.73</v>
      </c>
      <c r="O475" s="254">
        <f t="shared" si="9"/>
        <v>-0.01</v>
      </c>
    </row>
    <row r="476" spans="1:15" s="28" customFormat="1" ht="15" outlineLevel="1" x14ac:dyDescent="0.25">
      <c r="A476" s="90" t="s">
        <v>1346</v>
      </c>
      <c r="B476" s="91" t="s">
        <v>284</v>
      </c>
      <c r="C476" s="91" t="s">
        <v>1347</v>
      </c>
      <c r="D476" s="91" t="s">
        <v>935</v>
      </c>
      <c r="E476" s="92" t="s">
        <v>936</v>
      </c>
      <c r="F476" s="93" t="s">
        <v>371</v>
      </c>
      <c r="G476" s="99">
        <v>104</v>
      </c>
      <c r="H476" s="95">
        <f>ROUND(I476/G476,2)</f>
        <v>1079.52</v>
      </c>
      <c r="I476" s="96">
        <v>112269.71</v>
      </c>
      <c r="J476" s="95">
        <f>ROUND(H476*$H$13*$I$13,2)</f>
        <v>1201.5899999999999</v>
      </c>
      <c r="K476" s="96">
        <f>ROUND(G476*J476,2)</f>
        <v>124965.36</v>
      </c>
      <c r="L476" s="89"/>
      <c r="M476" s="235"/>
      <c r="N476" s="253">
        <f>ROUND(I476*H$13*I$13,2)</f>
        <v>124965.3</v>
      </c>
      <c r="O476" s="254">
        <f t="shared" si="9"/>
        <v>-0.06</v>
      </c>
    </row>
    <row r="477" spans="1:15" s="28" customFormat="1" ht="15" outlineLevel="1" x14ac:dyDescent="0.25">
      <c r="A477" s="90" t="s">
        <v>1348</v>
      </c>
      <c r="B477" s="91" t="s">
        <v>284</v>
      </c>
      <c r="C477" s="91" t="s">
        <v>1349</v>
      </c>
      <c r="D477" s="91" t="s">
        <v>939</v>
      </c>
      <c r="E477" s="92" t="s">
        <v>940</v>
      </c>
      <c r="F477" s="93" t="s">
        <v>380</v>
      </c>
      <c r="G477" s="99">
        <v>51</v>
      </c>
      <c r="H477" s="95">
        <f>ROUND(I477/G477,2)</f>
        <v>390.81</v>
      </c>
      <c r="I477" s="96">
        <v>19931.25</v>
      </c>
      <c r="J477" s="95">
        <f>ROUND(H477*$H$13*$I$13,2)</f>
        <v>435</v>
      </c>
      <c r="K477" s="96">
        <f>ROUND(G477*J477,2)</f>
        <v>22185</v>
      </c>
      <c r="L477" s="89"/>
      <c r="M477" s="235"/>
      <c r="N477" s="253">
        <f>ROUND(I477*H$13*I$13,2)</f>
        <v>22185.1</v>
      </c>
      <c r="O477" s="254">
        <f t="shared" si="9"/>
        <v>0.1</v>
      </c>
    </row>
    <row r="478" spans="1:15" s="28" customFormat="1" ht="15" outlineLevel="1" x14ac:dyDescent="0.25">
      <c r="A478" s="90"/>
      <c r="B478" s="310" t="s">
        <v>1350</v>
      </c>
      <c r="C478" s="311"/>
      <c r="D478" s="311"/>
      <c r="E478" s="312"/>
      <c r="F478" s="93"/>
      <c r="G478" s="99"/>
      <c r="H478" s="95"/>
      <c r="I478" s="96"/>
      <c r="J478" s="95"/>
      <c r="K478" s="96"/>
      <c r="L478" s="89"/>
      <c r="M478" s="235"/>
      <c r="N478" s="253">
        <f>ROUND(I478*H$13*I$13,2)</f>
        <v>0</v>
      </c>
      <c r="O478" s="254">
        <f t="shared" ref="O478:O541" si="10">N478-K478</f>
        <v>0</v>
      </c>
    </row>
    <row r="479" spans="1:15" s="28" customFormat="1" ht="15" outlineLevel="1" x14ac:dyDescent="0.25">
      <c r="A479" s="90" t="s">
        <v>1351</v>
      </c>
      <c r="B479" s="91" t="s">
        <v>284</v>
      </c>
      <c r="C479" s="91" t="s">
        <v>1352</v>
      </c>
      <c r="D479" s="91" t="s">
        <v>785</v>
      </c>
      <c r="E479" s="92" t="s">
        <v>786</v>
      </c>
      <c r="F479" s="93" t="s">
        <v>363</v>
      </c>
      <c r="G479" s="100">
        <v>3.91</v>
      </c>
      <c r="H479" s="95">
        <f>ROUND(I479/G479,2)</f>
        <v>44424.36</v>
      </c>
      <c r="I479" s="96">
        <v>173699.25</v>
      </c>
      <c r="J479" s="95">
        <f>ROUND(H479*$H$13*$I$13,2)</f>
        <v>49447.92</v>
      </c>
      <c r="K479" s="96">
        <f>ROUND(G479*J479,2)</f>
        <v>193341.37</v>
      </c>
      <c r="L479" s="89"/>
      <c r="M479" s="235"/>
      <c r="N479" s="253">
        <f>ROUND(I479*H$13*I$13,2)</f>
        <v>193341.37</v>
      </c>
      <c r="O479" s="254">
        <f t="shared" si="10"/>
        <v>0</v>
      </c>
    </row>
    <row r="480" spans="1:15" s="28" customFormat="1" ht="22.5" outlineLevel="1" x14ac:dyDescent="0.25">
      <c r="A480" s="90" t="s">
        <v>1353</v>
      </c>
      <c r="B480" s="91" t="s">
        <v>284</v>
      </c>
      <c r="C480" s="91" t="s">
        <v>1354</v>
      </c>
      <c r="D480" s="91" t="s">
        <v>789</v>
      </c>
      <c r="E480" s="92" t="s">
        <v>790</v>
      </c>
      <c r="F480" s="93" t="s">
        <v>363</v>
      </c>
      <c r="G480" s="100">
        <v>3.91</v>
      </c>
      <c r="H480" s="95">
        <f>ROUND(I480/G480,2)</f>
        <v>3571.05</v>
      </c>
      <c r="I480" s="96">
        <v>13962.81</v>
      </c>
      <c r="J480" s="95">
        <f>ROUND(H480*$H$13*$I$13,2)</f>
        <v>3974.87</v>
      </c>
      <c r="K480" s="96">
        <f>ROUND(G480*J480,2)</f>
        <v>15541.74</v>
      </c>
      <c r="L480" s="89"/>
      <c r="M480" s="235"/>
      <c r="N480" s="253">
        <f>ROUND(I480*H$13*I$13,2)</f>
        <v>15541.74</v>
      </c>
      <c r="O480" s="254">
        <f t="shared" si="10"/>
        <v>0</v>
      </c>
    </row>
    <row r="481" spans="1:15" s="28" customFormat="1" ht="15" outlineLevel="1" x14ac:dyDescent="0.25">
      <c r="A481" s="90" t="s">
        <v>1355</v>
      </c>
      <c r="B481" s="91" t="s">
        <v>284</v>
      </c>
      <c r="C481" s="91" t="s">
        <v>1356</v>
      </c>
      <c r="D481" s="91" t="s">
        <v>793</v>
      </c>
      <c r="E481" s="92" t="s">
        <v>794</v>
      </c>
      <c r="F481" s="93" t="s">
        <v>185</v>
      </c>
      <c r="G481" s="97">
        <v>15.9528</v>
      </c>
      <c r="H481" s="95">
        <f>ROUND(I481/G481,2)</f>
        <v>3404.91</v>
      </c>
      <c r="I481" s="96">
        <v>54317.83</v>
      </c>
      <c r="J481" s="95">
        <f>ROUND(H481*$H$13*$I$13,2)</f>
        <v>3789.94</v>
      </c>
      <c r="K481" s="96">
        <f>ROUND(G481*J481,2)</f>
        <v>60460.15</v>
      </c>
      <c r="L481" s="89"/>
      <c r="M481" s="235"/>
      <c r="N481" s="253">
        <f>ROUND(I481*H$13*I$13,2)</f>
        <v>60460.160000000003</v>
      </c>
      <c r="O481" s="254">
        <f t="shared" si="10"/>
        <v>0.01</v>
      </c>
    </row>
    <row r="482" spans="1:15" s="28" customFormat="1" ht="22.5" outlineLevel="1" x14ac:dyDescent="0.25">
      <c r="A482" s="90" t="s">
        <v>1357</v>
      </c>
      <c r="B482" s="91" t="s">
        <v>284</v>
      </c>
      <c r="C482" s="91" t="s">
        <v>1358</v>
      </c>
      <c r="D482" s="91" t="s">
        <v>1235</v>
      </c>
      <c r="E482" s="92" t="s">
        <v>1236</v>
      </c>
      <c r="F482" s="93" t="s">
        <v>363</v>
      </c>
      <c r="G482" s="100">
        <v>3.91</v>
      </c>
      <c r="H482" s="95">
        <f>ROUND(I482/G482,2)</f>
        <v>36847.74</v>
      </c>
      <c r="I482" s="96">
        <v>144074.65</v>
      </c>
      <c r="J482" s="95">
        <f>ROUND(H482*$H$13*$I$13,2)</f>
        <v>41014.53</v>
      </c>
      <c r="K482" s="96">
        <f>ROUND(G482*J482,2)</f>
        <v>160366.81</v>
      </c>
      <c r="L482" s="89"/>
      <c r="M482" s="235"/>
      <c r="N482" s="253">
        <f>ROUND(I482*H$13*I$13,2)</f>
        <v>160366.78</v>
      </c>
      <c r="O482" s="254">
        <f t="shared" si="10"/>
        <v>-0.03</v>
      </c>
    </row>
    <row r="483" spans="1:15" s="28" customFormat="1" ht="22.5" outlineLevel="1" x14ac:dyDescent="0.25">
      <c r="A483" s="90" t="s">
        <v>1359</v>
      </c>
      <c r="B483" s="91" t="s">
        <v>284</v>
      </c>
      <c r="C483" s="91" t="s">
        <v>1360</v>
      </c>
      <c r="D483" s="91" t="s">
        <v>1239</v>
      </c>
      <c r="E483" s="92" t="s">
        <v>1240</v>
      </c>
      <c r="F483" s="93" t="s">
        <v>371</v>
      </c>
      <c r="G483" s="98">
        <v>402.7</v>
      </c>
      <c r="H483" s="95">
        <f>ROUND(I483/G483,2)</f>
        <v>286.07</v>
      </c>
      <c r="I483" s="96">
        <v>115198.42</v>
      </c>
      <c r="J483" s="95">
        <f>ROUND(H483*$H$13*$I$13,2)</f>
        <v>318.42</v>
      </c>
      <c r="K483" s="96">
        <f>ROUND(G483*J483,2)</f>
        <v>128227.73</v>
      </c>
      <c r="L483" s="89"/>
      <c r="M483" s="235"/>
      <c r="N483" s="253">
        <f>ROUND(I483*H$13*I$13,2)</f>
        <v>128225.2</v>
      </c>
      <c r="O483" s="254">
        <f t="shared" si="10"/>
        <v>-2.5299999999999998</v>
      </c>
    </row>
    <row r="484" spans="1:15" s="28" customFormat="1" ht="15" outlineLevel="1" x14ac:dyDescent="0.25">
      <c r="A484" s="90" t="s">
        <v>1361</v>
      </c>
      <c r="B484" s="91" t="s">
        <v>284</v>
      </c>
      <c r="C484" s="91" t="s">
        <v>1362</v>
      </c>
      <c r="D484" s="91" t="s">
        <v>785</v>
      </c>
      <c r="E484" s="92" t="s">
        <v>786</v>
      </c>
      <c r="F484" s="93" t="s">
        <v>363</v>
      </c>
      <c r="G484" s="100">
        <v>3.91</v>
      </c>
      <c r="H484" s="95">
        <f>ROUND(I484/G484,2)</f>
        <v>44424.36</v>
      </c>
      <c r="I484" s="96">
        <v>173699.25</v>
      </c>
      <c r="J484" s="95">
        <f>ROUND(H484*$H$13*$I$13,2)</f>
        <v>49447.92</v>
      </c>
      <c r="K484" s="96">
        <f>ROUND(G484*J484,2)</f>
        <v>193341.37</v>
      </c>
      <c r="L484" s="89"/>
      <c r="M484" s="235"/>
      <c r="N484" s="253">
        <f>ROUND(I484*H$13*I$13,2)</f>
        <v>193341.37</v>
      </c>
      <c r="O484" s="254">
        <f t="shared" si="10"/>
        <v>0</v>
      </c>
    </row>
    <row r="485" spans="1:15" s="28" customFormat="1" ht="22.5" outlineLevel="1" x14ac:dyDescent="0.25">
      <c r="A485" s="90" t="s">
        <v>1363</v>
      </c>
      <c r="B485" s="91" t="s">
        <v>284</v>
      </c>
      <c r="C485" s="91" t="s">
        <v>1364</v>
      </c>
      <c r="D485" s="91" t="s">
        <v>789</v>
      </c>
      <c r="E485" s="92" t="s">
        <v>790</v>
      </c>
      <c r="F485" s="93" t="s">
        <v>363</v>
      </c>
      <c r="G485" s="100">
        <v>3.91</v>
      </c>
      <c r="H485" s="95">
        <f>ROUND(I485/G485,2)</f>
        <v>4463.91</v>
      </c>
      <c r="I485" s="96">
        <v>17453.87</v>
      </c>
      <c r="J485" s="95">
        <f>ROUND(H485*$H$13*$I$13,2)</f>
        <v>4968.6899999999996</v>
      </c>
      <c r="K485" s="96">
        <f>ROUND(G485*J485,2)</f>
        <v>19427.580000000002</v>
      </c>
      <c r="L485" s="89"/>
      <c r="M485" s="235"/>
      <c r="N485" s="253">
        <f>ROUND(I485*H$13*I$13,2)</f>
        <v>19427.57</v>
      </c>
      <c r="O485" s="254">
        <f t="shared" si="10"/>
        <v>-0.01</v>
      </c>
    </row>
    <row r="486" spans="1:15" s="28" customFormat="1" ht="15" outlineLevel="1" x14ac:dyDescent="0.25">
      <c r="A486" s="90" t="s">
        <v>1365</v>
      </c>
      <c r="B486" s="91" t="s">
        <v>284</v>
      </c>
      <c r="C486" s="91" t="s">
        <v>1366</v>
      </c>
      <c r="D486" s="91" t="s">
        <v>793</v>
      </c>
      <c r="E486" s="92" t="s">
        <v>794</v>
      </c>
      <c r="F486" s="93" t="s">
        <v>185</v>
      </c>
      <c r="G486" s="97">
        <v>17.946899999999999</v>
      </c>
      <c r="H486" s="95">
        <f>ROUND(I486/G486,2)</f>
        <v>3404.91</v>
      </c>
      <c r="I486" s="96">
        <v>61107.49</v>
      </c>
      <c r="J486" s="95">
        <f>ROUND(H486*$H$13*$I$13,2)</f>
        <v>3789.94</v>
      </c>
      <c r="K486" s="96">
        <f>ROUND(G486*J486,2)</f>
        <v>68017.67</v>
      </c>
      <c r="L486" s="89"/>
      <c r="M486" s="235"/>
      <c r="N486" s="253">
        <f>ROUND(I486*H$13*I$13,2)</f>
        <v>68017.600000000006</v>
      </c>
      <c r="O486" s="254">
        <f t="shared" si="10"/>
        <v>-7.0000000000000007E-2</v>
      </c>
    </row>
    <row r="487" spans="1:15" s="28" customFormat="1" ht="15" outlineLevel="1" x14ac:dyDescent="0.25">
      <c r="A487" s="90" t="s">
        <v>1367</v>
      </c>
      <c r="B487" s="91" t="s">
        <v>284</v>
      </c>
      <c r="C487" s="91" t="s">
        <v>1368</v>
      </c>
      <c r="D487" s="91" t="s">
        <v>877</v>
      </c>
      <c r="E487" s="92" t="s">
        <v>878</v>
      </c>
      <c r="F487" s="93" t="s">
        <v>297</v>
      </c>
      <c r="G487" s="101">
        <v>0.39100000000000001</v>
      </c>
      <c r="H487" s="95">
        <f>ROUND(I487/G487,2)</f>
        <v>17601.13</v>
      </c>
      <c r="I487" s="96">
        <v>6882.04</v>
      </c>
      <c r="J487" s="95">
        <f>ROUND(H487*$H$13*$I$13,2)</f>
        <v>19591.490000000002</v>
      </c>
      <c r="K487" s="96">
        <f>ROUND(G487*J487,2)</f>
        <v>7660.27</v>
      </c>
      <c r="L487" s="89"/>
      <c r="M487" s="235"/>
      <c r="N487" s="253">
        <f>ROUND(I487*H$13*I$13,2)</f>
        <v>7660.27</v>
      </c>
      <c r="O487" s="254">
        <f t="shared" si="10"/>
        <v>0</v>
      </c>
    </row>
    <row r="488" spans="1:15" s="28" customFormat="1" ht="15" outlineLevel="1" x14ac:dyDescent="0.25">
      <c r="A488" s="90" t="s">
        <v>1369</v>
      </c>
      <c r="B488" s="91" t="s">
        <v>284</v>
      </c>
      <c r="C488" s="91" t="s">
        <v>1370</v>
      </c>
      <c r="D488" s="91" t="s">
        <v>306</v>
      </c>
      <c r="E488" s="92" t="s">
        <v>307</v>
      </c>
      <c r="F488" s="93" t="s">
        <v>297</v>
      </c>
      <c r="G488" s="101">
        <v>0.39100000000000001</v>
      </c>
      <c r="H488" s="95">
        <f>ROUND(I488/G488,2)</f>
        <v>54474.6</v>
      </c>
      <c r="I488" s="96">
        <v>21299.57</v>
      </c>
      <c r="J488" s="95">
        <f>ROUND(H488*$H$13*$I$13,2)</f>
        <v>60634.65</v>
      </c>
      <c r="K488" s="96">
        <f>ROUND(G488*J488,2)</f>
        <v>23708.15</v>
      </c>
      <c r="L488" s="89"/>
      <c r="M488" s="235"/>
      <c r="N488" s="253">
        <f>ROUND(I488*H$13*I$13,2)</f>
        <v>23708.15</v>
      </c>
      <c r="O488" s="254">
        <f t="shared" si="10"/>
        <v>0</v>
      </c>
    </row>
    <row r="489" spans="1:15" s="28" customFormat="1" ht="22.5" outlineLevel="1" x14ac:dyDescent="0.25">
      <c r="A489" s="90" t="s">
        <v>1371</v>
      </c>
      <c r="B489" s="91" t="s">
        <v>284</v>
      </c>
      <c r="C489" s="91" t="s">
        <v>1372</v>
      </c>
      <c r="D489" s="91" t="s">
        <v>927</v>
      </c>
      <c r="E489" s="92" t="s">
        <v>928</v>
      </c>
      <c r="F489" s="93" t="s">
        <v>363</v>
      </c>
      <c r="G489" s="100">
        <v>3.91</v>
      </c>
      <c r="H489" s="95">
        <f>ROUND(I489/G489,2)</f>
        <v>147790.85</v>
      </c>
      <c r="I489" s="96">
        <v>577862.24</v>
      </c>
      <c r="J489" s="95">
        <f>ROUND(H489*$H$13*$I$13,2)</f>
        <v>164503.22</v>
      </c>
      <c r="K489" s="96">
        <f>ROUND(G489*J489,2)</f>
        <v>643207.59</v>
      </c>
      <c r="L489" s="89"/>
      <c r="M489" s="235"/>
      <c r="N489" s="253">
        <f>ROUND(I489*H$13*I$13,2)</f>
        <v>643207.6</v>
      </c>
      <c r="O489" s="254">
        <f t="shared" si="10"/>
        <v>0.01</v>
      </c>
    </row>
    <row r="490" spans="1:15" s="28" customFormat="1" ht="22.5" outlineLevel="1" x14ac:dyDescent="0.25">
      <c r="A490" s="90" t="s">
        <v>1373</v>
      </c>
      <c r="B490" s="91" t="s">
        <v>284</v>
      </c>
      <c r="C490" s="91" t="s">
        <v>1374</v>
      </c>
      <c r="D490" s="91" t="s">
        <v>781</v>
      </c>
      <c r="E490" s="92" t="s">
        <v>1037</v>
      </c>
      <c r="F490" s="93" t="s">
        <v>363</v>
      </c>
      <c r="G490" s="100">
        <v>3.91</v>
      </c>
      <c r="H490" s="95">
        <f>ROUND(I490/G490,2)</f>
        <v>12394.46</v>
      </c>
      <c r="I490" s="96">
        <v>48462.34</v>
      </c>
      <c r="J490" s="95">
        <f>ROUND(H490*$H$13*$I$13,2)</f>
        <v>13796.04</v>
      </c>
      <c r="K490" s="96">
        <f>ROUND(G490*J490,2)</f>
        <v>53942.52</v>
      </c>
      <c r="L490" s="89"/>
      <c r="M490" s="235"/>
      <c r="N490" s="253">
        <f>ROUND(I490*H$13*I$13,2)</f>
        <v>53942.52</v>
      </c>
      <c r="O490" s="254">
        <f t="shared" si="10"/>
        <v>0</v>
      </c>
    </row>
    <row r="491" spans="1:15" s="28" customFormat="1" ht="15" outlineLevel="1" x14ac:dyDescent="0.25">
      <c r="A491" s="90" t="s">
        <v>1375</v>
      </c>
      <c r="B491" s="91" t="s">
        <v>284</v>
      </c>
      <c r="C491" s="91" t="s">
        <v>1376</v>
      </c>
      <c r="D491" s="91" t="s">
        <v>1040</v>
      </c>
      <c r="E491" s="92" t="s">
        <v>1041</v>
      </c>
      <c r="F491" s="93" t="s">
        <v>371</v>
      </c>
      <c r="G491" s="98">
        <v>-478.6</v>
      </c>
      <c r="H491" s="95">
        <f>ROUND(I491/G491,2)</f>
        <v>68.56</v>
      </c>
      <c r="I491" s="96">
        <v>-32811.800000000003</v>
      </c>
      <c r="J491" s="95">
        <f>ROUND(H491*$H$13*$I$13,2)</f>
        <v>76.31</v>
      </c>
      <c r="K491" s="96">
        <f>ROUND(G491*J491,2)</f>
        <v>-36521.97</v>
      </c>
      <c r="L491" s="89"/>
      <c r="M491" s="235"/>
      <c r="N491" s="253">
        <f>ROUND(I491*H$13*I$13,2)</f>
        <v>-36522.199999999997</v>
      </c>
      <c r="O491" s="254">
        <f t="shared" si="10"/>
        <v>-0.23</v>
      </c>
    </row>
    <row r="492" spans="1:15" s="28" customFormat="1" ht="15" outlineLevel="1" x14ac:dyDescent="0.25">
      <c r="A492" s="90" t="s">
        <v>1377</v>
      </c>
      <c r="B492" s="91" t="s">
        <v>284</v>
      </c>
      <c r="C492" s="91" t="s">
        <v>1378</v>
      </c>
      <c r="D492" s="91" t="s">
        <v>1044</v>
      </c>
      <c r="E492" s="92" t="s">
        <v>1045</v>
      </c>
      <c r="F492" s="93" t="s">
        <v>371</v>
      </c>
      <c r="G492" s="98">
        <v>478.6</v>
      </c>
      <c r="H492" s="95">
        <f>ROUND(I492/G492,2)</f>
        <v>203.42</v>
      </c>
      <c r="I492" s="96">
        <v>97358.73</v>
      </c>
      <c r="J492" s="95">
        <f>ROUND(H492*$H$13*$I$13,2)</f>
        <v>226.42</v>
      </c>
      <c r="K492" s="96">
        <f>ROUND(G492*J492,2)</f>
        <v>108364.61</v>
      </c>
      <c r="L492" s="89"/>
      <c r="M492" s="235"/>
      <c r="N492" s="253">
        <f>ROUND(I492*H$13*I$13,2)</f>
        <v>108368.17</v>
      </c>
      <c r="O492" s="254">
        <f t="shared" si="10"/>
        <v>3.56</v>
      </c>
    </row>
    <row r="493" spans="1:15" s="28" customFormat="1" ht="15" outlineLevel="1" x14ac:dyDescent="0.25">
      <c r="A493" s="90" t="s">
        <v>1379</v>
      </c>
      <c r="B493" s="91" t="s">
        <v>284</v>
      </c>
      <c r="C493" s="91" t="s">
        <v>1380</v>
      </c>
      <c r="D493" s="91" t="s">
        <v>931</v>
      </c>
      <c r="E493" s="92" t="s">
        <v>932</v>
      </c>
      <c r="F493" s="93" t="s">
        <v>363</v>
      </c>
      <c r="G493" s="100">
        <v>3.91</v>
      </c>
      <c r="H493" s="95">
        <f>ROUND(I493/G493,2)</f>
        <v>49161.06</v>
      </c>
      <c r="I493" s="96">
        <v>192219.75</v>
      </c>
      <c r="J493" s="95">
        <f>ROUND(H493*$H$13*$I$13,2)</f>
        <v>54720.25</v>
      </c>
      <c r="K493" s="96">
        <f>ROUND(G493*J493,2)</f>
        <v>213956.18</v>
      </c>
      <c r="L493" s="89"/>
      <c r="M493" s="235"/>
      <c r="N493" s="253">
        <f>ROUND(I493*H$13*I$13,2)</f>
        <v>213956.19</v>
      </c>
      <c r="O493" s="254">
        <f t="shared" si="10"/>
        <v>0.01</v>
      </c>
    </row>
    <row r="494" spans="1:15" s="28" customFormat="1" ht="15" outlineLevel="1" x14ac:dyDescent="0.25">
      <c r="A494" s="90" t="s">
        <v>1381</v>
      </c>
      <c r="B494" s="91" t="s">
        <v>284</v>
      </c>
      <c r="C494" s="91" t="s">
        <v>1382</v>
      </c>
      <c r="D494" s="91" t="s">
        <v>935</v>
      </c>
      <c r="E494" s="92" t="s">
        <v>936</v>
      </c>
      <c r="F494" s="93" t="s">
        <v>371</v>
      </c>
      <c r="G494" s="98">
        <v>398.8</v>
      </c>
      <c r="H494" s="95">
        <f>ROUND(I494/G494,2)</f>
        <v>1079.52</v>
      </c>
      <c r="I494" s="96">
        <v>430511.1</v>
      </c>
      <c r="J494" s="95">
        <f>ROUND(H494*$H$13*$I$13,2)</f>
        <v>1201.5899999999999</v>
      </c>
      <c r="K494" s="96">
        <f>ROUND(G494*J494,2)</f>
        <v>479194.09</v>
      </c>
      <c r="L494" s="89"/>
      <c r="M494" s="235"/>
      <c r="N494" s="253">
        <f>ROUND(I494*H$13*I$13,2)</f>
        <v>479193.81</v>
      </c>
      <c r="O494" s="254">
        <f t="shared" si="10"/>
        <v>-0.28000000000000003</v>
      </c>
    </row>
    <row r="495" spans="1:15" s="28" customFormat="1" ht="15" outlineLevel="1" x14ac:dyDescent="0.25">
      <c r="A495" s="90" t="s">
        <v>1383</v>
      </c>
      <c r="B495" s="91" t="s">
        <v>284</v>
      </c>
      <c r="C495" s="91" t="s">
        <v>1384</v>
      </c>
      <c r="D495" s="91" t="s">
        <v>939</v>
      </c>
      <c r="E495" s="92" t="s">
        <v>940</v>
      </c>
      <c r="F495" s="93" t="s">
        <v>380</v>
      </c>
      <c r="G495" s="98">
        <v>195.5</v>
      </c>
      <c r="H495" s="95">
        <f>ROUND(I495/G495,2)</f>
        <v>390.81</v>
      </c>
      <c r="I495" s="96">
        <v>76403.12</v>
      </c>
      <c r="J495" s="95">
        <f>ROUND(H495*$H$13*$I$13,2)</f>
        <v>435</v>
      </c>
      <c r="K495" s="96">
        <f>ROUND(G495*J495,2)</f>
        <v>85042.5</v>
      </c>
      <c r="L495" s="89"/>
      <c r="M495" s="235"/>
      <c r="N495" s="253">
        <f>ROUND(I495*H$13*I$13,2)</f>
        <v>85042.880000000005</v>
      </c>
      <c r="O495" s="254">
        <f t="shared" si="10"/>
        <v>0.38</v>
      </c>
    </row>
    <row r="496" spans="1:15" s="28" customFormat="1" ht="15" outlineLevel="1" x14ac:dyDescent="0.25">
      <c r="A496" s="90"/>
      <c r="B496" s="310" t="s">
        <v>1385</v>
      </c>
      <c r="C496" s="311"/>
      <c r="D496" s="311"/>
      <c r="E496" s="312"/>
      <c r="F496" s="93"/>
      <c r="G496" s="98"/>
      <c r="H496" s="95"/>
      <c r="I496" s="96"/>
      <c r="J496" s="95"/>
      <c r="K496" s="96"/>
      <c r="L496" s="89"/>
      <c r="M496" s="235"/>
      <c r="N496" s="253">
        <f>ROUND(I496*H$13*I$13,2)</f>
        <v>0</v>
      </c>
      <c r="O496" s="254">
        <f t="shared" si="10"/>
        <v>0</v>
      </c>
    </row>
    <row r="497" spans="1:15" s="28" customFormat="1" ht="22.5" outlineLevel="1" x14ac:dyDescent="0.25">
      <c r="A497" s="90" t="s">
        <v>1386</v>
      </c>
      <c r="B497" s="91" t="s">
        <v>284</v>
      </c>
      <c r="C497" s="91" t="s">
        <v>1387</v>
      </c>
      <c r="D497" s="91" t="s">
        <v>1235</v>
      </c>
      <c r="E497" s="92" t="s">
        <v>1236</v>
      </c>
      <c r="F497" s="93" t="s">
        <v>363</v>
      </c>
      <c r="G497" s="100">
        <v>1.01</v>
      </c>
      <c r="H497" s="95">
        <f>ROUND(I497/G497,2)</f>
        <v>36847.300000000003</v>
      </c>
      <c r="I497" s="96">
        <v>37215.769999999997</v>
      </c>
      <c r="J497" s="95">
        <f>ROUND(H497*$H$13*$I$13,2)</f>
        <v>41014.04</v>
      </c>
      <c r="K497" s="96">
        <f>ROUND(G497*J497,2)</f>
        <v>41424.18</v>
      </c>
      <c r="L497" s="89"/>
      <c r="M497" s="235"/>
      <c r="N497" s="253">
        <f>ROUND(I497*H$13*I$13,2)</f>
        <v>41424.17</v>
      </c>
      <c r="O497" s="254">
        <f t="shared" si="10"/>
        <v>-0.01</v>
      </c>
    </row>
    <row r="498" spans="1:15" s="28" customFormat="1" ht="22.5" outlineLevel="1" x14ac:dyDescent="0.25">
      <c r="A498" s="90" t="s">
        <v>1388</v>
      </c>
      <c r="B498" s="91" t="s">
        <v>284</v>
      </c>
      <c r="C498" s="91" t="s">
        <v>1389</v>
      </c>
      <c r="D498" s="91" t="s">
        <v>1239</v>
      </c>
      <c r="E498" s="92" t="s">
        <v>1240</v>
      </c>
      <c r="F498" s="93" t="s">
        <v>371</v>
      </c>
      <c r="G498" s="99">
        <v>104</v>
      </c>
      <c r="H498" s="95">
        <f>ROUND(I498/G498,2)</f>
        <v>286.07</v>
      </c>
      <c r="I498" s="96">
        <v>29750.76</v>
      </c>
      <c r="J498" s="95">
        <f>ROUND(H498*$H$13*$I$13,2)</f>
        <v>318.42</v>
      </c>
      <c r="K498" s="96">
        <f>ROUND(G498*J498,2)</f>
        <v>33115.68</v>
      </c>
      <c r="L498" s="89"/>
      <c r="M498" s="235"/>
      <c r="N498" s="253">
        <f>ROUND(I498*H$13*I$13,2)</f>
        <v>33115.01</v>
      </c>
      <c r="O498" s="254">
        <f t="shared" si="10"/>
        <v>-0.67</v>
      </c>
    </row>
    <row r="499" spans="1:15" s="28" customFormat="1" ht="15" outlineLevel="1" x14ac:dyDescent="0.25">
      <c r="A499" s="90" t="s">
        <v>1390</v>
      </c>
      <c r="B499" s="91" t="s">
        <v>284</v>
      </c>
      <c r="C499" s="91" t="s">
        <v>1391</v>
      </c>
      <c r="D499" s="91" t="s">
        <v>785</v>
      </c>
      <c r="E499" s="92" t="s">
        <v>786</v>
      </c>
      <c r="F499" s="93" t="s">
        <v>363</v>
      </c>
      <c r="G499" s="100">
        <v>1.01</v>
      </c>
      <c r="H499" s="95">
        <f>ROUND(I499/G499,2)</f>
        <v>44424.1</v>
      </c>
      <c r="I499" s="96">
        <v>44868.34</v>
      </c>
      <c r="J499" s="95">
        <f>ROUND(H499*$H$13*$I$13,2)</f>
        <v>49447.63</v>
      </c>
      <c r="K499" s="96">
        <f>ROUND(G499*J499,2)</f>
        <v>49942.11</v>
      </c>
      <c r="L499" s="89"/>
      <c r="M499" s="235"/>
      <c r="N499" s="253">
        <f>ROUND(I499*H$13*I$13,2)</f>
        <v>49942.11</v>
      </c>
      <c r="O499" s="254">
        <f t="shared" si="10"/>
        <v>0</v>
      </c>
    </row>
    <row r="500" spans="1:15" s="28" customFormat="1" ht="22.5" outlineLevel="1" x14ac:dyDescent="0.25">
      <c r="A500" s="90" t="s">
        <v>1392</v>
      </c>
      <c r="B500" s="91" t="s">
        <v>284</v>
      </c>
      <c r="C500" s="91" t="s">
        <v>1393</v>
      </c>
      <c r="D500" s="91" t="s">
        <v>789</v>
      </c>
      <c r="E500" s="92" t="s">
        <v>790</v>
      </c>
      <c r="F500" s="93" t="s">
        <v>363</v>
      </c>
      <c r="G500" s="100">
        <v>1.01</v>
      </c>
      <c r="H500" s="95">
        <f>ROUND(I500/G500,2)</f>
        <v>4463.88</v>
      </c>
      <c r="I500" s="96">
        <v>4508.5200000000004</v>
      </c>
      <c r="J500" s="95">
        <f>ROUND(H500*$H$13*$I$13,2)</f>
        <v>4968.66</v>
      </c>
      <c r="K500" s="96">
        <f>ROUND(G500*J500,2)</f>
        <v>5018.3500000000004</v>
      </c>
      <c r="L500" s="89"/>
      <c r="M500" s="235"/>
      <c r="N500" s="253">
        <f>ROUND(I500*H$13*I$13,2)</f>
        <v>5018.3500000000004</v>
      </c>
      <c r="O500" s="254">
        <f t="shared" si="10"/>
        <v>0</v>
      </c>
    </row>
    <row r="501" spans="1:15" s="28" customFormat="1" ht="15" outlineLevel="1" x14ac:dyDescent="0.25">
      <c r="A501" s="90" t="s">
        <v>1394</v>
      </c>
      <c r="B501" s="91" t="s">
        <v>284</v>
      </c>
      <c r="C501" s="91" t="s">
        <v>1395</v>
      </c>
      <c r="D501" s="91" t="s">
        <v>793</v>
      </c>
      <c r="E501" s="92" t="s">
        <v>794</v>
      </c>
      <c r="F501" s="93" t="s">
        <v>185</v>
      </c>
      <c r="G501" s="97">
        <v>4.6359000000000004</v>
      </c>
      <c r="H501" s="95">
        <f>ROUND(I501/G501,2)</f>
        <v>3404.91</v>
      </c>
      <c r="I501" s="96">
        <v>15784.82</v>
      </c>
      <c r="J501" s="95">
        <f>ROUND(H501*$H$13*$I$13,2)</f>
        <v>3789.94</v>
      </c>
      <c r="K501" s="96">
        <f>ROUND(G501*J501,2)</f>
        <v>17569.78</v>
      </c>
      <c r="L501" s="89"/>
      <c r="M501" s="235"/>
      <c r="N501" s="253">
        <f>ROUND(I501*H$13*I$13,2)</f>
        <v>17569.79</v>
      </c>
      <c r="O501" s="254">
        <f t="shared" si="10"/>
        <v>0.01</v>
      </c>
    </row>
    <row r="502" spans="1:15" s="28" customFormat="1" ht="15" outlineLevel="1" x14ac:dyDescent="0.25">
      <c r="A502" s="90" t="s">
        <v>1396</v>
      </c>
      <c r="B502" s="91" t="s">
        <v>284</v>
      </c>
      <c r="C502" s="91" t="s">
        <v>1397</v>
      </c>
      <c r="D502" s="91" t="s">
        <v>877</v>
      </c>
      <c r="E502" s="92" t="s">
        <v>878</v>
      </c>
      <c r="F502" s="93" t="s">
        <v>297</v>
      </c>
      <c r="G502" s="101">
        <v>0.10100000000000001</v>
      </c>
      <c r="H502" s="95">
        <f>ROUND(I502/G502,2)</f>
        <v>17607.919999999998</v>
      </c>
      <c r="I502" s="96">
        <v>1778.4</v>
      </c>
      <c r="J502" s="95">
        <f>ROUND(H502*$H$13*$I$13,2)</f>
        <v>19599.04</v>
      </c>
      <c r="K502" s="96">
        <f>ROUND(G502*J502,2)</f>
        <v>1979.5</v>
      </c>
      <c r="L502" s="89"/>
      <c r="M502" s="235"/>
      <c r="N502" s="253">
        <f>ROUND(I502*H$13*I$13,2)</f>
        <v>1979.5</v>
      </c>
      <c r="O502" s="254">
        <f t="shared" si="10"/>
        <v>0</v>
      </c>
    </row>
    <row r="503" spans="1:15" s="28" customFormat="1" ht="15" outlineLevel="1" x14ac:dyDescent="0.25">
      <c r="A503" s="90" t="s">
        <v>1398</v>
      </c>
      <c r="B503" s="91" t="s">
        <v>284</v>
      </c>
      <c r="C503" s="91" t="s">
        <v>1399</v>
      </c>
      <c r="D503" s="91" t="s">
        <v>306</v>
      </c>
      <c r="E503" s="92" t="s">
        <v>307</v>
      </c>
      <c r="F503" s="93" t="s">
        <v>297</v>
      </c>
      <c r="G503" s="101">
        <v>0.10100000000000001</v>
      </c>
      <c r="H503" s="95">
        <f>ROUND(I503/G503,2)</f>
        <v>54474.55</v>
      </c>
      <c r="I503" s="96">
        <v>5501.93</v>
      </c>
      <c r="J503" s="95">
        <f>ROUND(H503*$H$13*$I$13,2)</f>
        <v>60634.6</v>
      </c>
      <c r="K503" s="96">
        <f>ROUND(G503*J503,2)</f>
        <v>6124.09</v>
      </c>
      <c r="L503" s="89"/>
      <c r="M503" s="235"/>
      <c r="N503" s="253">
        <f>ROUND(I503*H$13*I$13,2)</f>
        <v>6124.09</v>
      </c>
      <c r="O503" s="254">
        <f t="shared" si="10"/>
        <v>0</v>
      </c>
    </row>
    <row r="504" spans="1:15" s="28" customFormat="1" ht="22.5" outlineLevel="1" x14ac:dyDescent="0.25">
      <c r="A504" s="90" t="s">
        <v>1400</v>
      </c>
      <c r="B504" s="91" t="s">
        <v>284</v>
      </c>
      <c r="C504" s="91" t="s">
        <v>1401</v>
      </c>
      <c r="D504" s="91" t="s">
        <v>927</v>
      </c>
      <c r="E504" s="92" t="s">
        <v>928</v>
      </c>
      <c r="F504" s="93" t="s">
        <v>363</v>
      </c>
      <c r="G504" s="100">
        <v>1.01</v>
      </c>
      <c r="H504" s="95">
        <f>ROUND(I504/G504,2)</f>
        <v>147791.76</v>
      </c>
      <c r="I504" s="96">
        <v>149269.68</v>
      </c>
      <c r="J504" s="95">
        <f>ROUND(H504*$H$13*$I$13,2)</f>
        <v>164504.23000000001</v>
      </c>
      <c r="K504" s="96">
        <f>ROUND(G504*J504,2)</f>
        <v>166149.26999999999</v>
      </c>
      <c r="L504" s="89"/>
      <c r="M504" s="235"/>
      <c r="N504" s="253">
        <f>ROUND(I504*H$13*I$13,2)</f>
        <v>166149.26999999999</v>
      </c>
      <c r="O504" s="254">
        <f t="shared" si="10"/>
        <v>0</v>
      </c>
    </row>
    <row r="505" spans="1:15" s="28" customFormat="1" ht="15" outlineLevel="1" x14ac:dyDescent="0.25">
      <c r="A505" s="90" t="s">
        <v>1402</v>
      </c>
      <c r="B505" s="91" t="s">
        <v>284</v>
      </c>
      <c r="C505" s="91" t="s">
        <v>1403</v>
      </c>
      <c r="D505" s="91" t="s">
        <v>1143</v>
      </c>
      <c r="E505" s="92" t="s">
        <v>1144</v>
      </c>
      <c r="F505" s="93" t="s">
        <v>363</v>
      </c>
      <c r="G505" s="100">
        <v>1.01</v>
      </c>
      <c r="H505" s="95">
        <f>ROUND(I505/G505,2)</f>
        <v>103473.08</v>
      </c>
      <c r="I505" s="96">
        <v>104507.81</v>
      </c>
      <c r="J505" s="95">
        <f>ROUND(H505*$H$13*$I$13,2)</f>
        <v>115173.94</v>
      </c>
      <c r="K505" s="96">
        <f>ROUND(G505*J505,2)</f>
        <v>116325.68</v>
      </c>
      <c r="L505" s="89"/>
      <c r="M505" s="235"/>
      <c r="N505" s="253">
        <f>ROUND(I505*H$13*I$13,2)</f>
        <v>116325.68</v>
      </c>
      <c r="O505" s="254">
        <f t="shared" si="10"/>
        <v>0</v>
      </c>
    </row>
    <row r="506" spans="1:15" s="28" customFormat="1" ht="22.5" outlineLevel="1" x14ac:dyDescent="0.25">
      <c r="A506" s="90" t="s">
        <v>1404</v>
      </c>
      <c r="B506" s="91" t="s">
        <v>284</v>
      </c>
      <c r="C506" s="91" t="s">
        <v>1405</v>
      </c>
      <c r="D506" s="91" t="s">
        <v>1147</v>
      </c>
      <c r="E506" s="92" t="s">
        <v>1148</v>
      </c>
      <c r="F506" s="93" t="s">
        <v>363</v>
      </c>
      <c r="G506" s="100">
        <v>1.01</v>
      </c>
      <c r="H506" s="95">
        <f>ROUND(I506/G506,2)</f>
        <v>59455.839999999997</v>
      </c>
      <c r="I506" s="96">
        <v>60050.400000000001</v>
      </c>
      <c r="J506" s="95">
        <f>ROUND(H506*$H$13*$I$13,2)</f>
        <v>66179.179999999993</v>
      </c>
      <c r="K506" s="96">
        <f>ROUND(G506*J506,2)</f>
        <v>66840.97</v>
      </c>
      <c r="L506" s="89"/>
      <c r="M506" s="235"/>
      <c r="N506" s="253">
        <f>ROUND(I506*H$13*I$13,2)</f>
        <v>66840.97</v>
      </c>
      <c r="O506" s="254">
        <f t="shared" si="10"/>
        <v>0</v>
      </c>
    </row>
    <row r="507" spans="1:15" s="28" customFormat="1" ht="33.75" outlineLevel="1" x14ac:dyDescent="0.25">
      <c r="A507" s="90" t="s">
        <v>1406</v>
      </c>
      <c r="B507" s="91" t="s">
        <v>284</v>
      </c>
      <c r="C507" s="91" t="s">
        <v>1407</v>
      </c>
      <c r="D507" s="91" t="s">
        <v>1151</v>
      </c>
      <c r="E507" s="92" t="s">
        <v>1152</v>
      </c>
      <c r="F507" s="93" t="s">
        <v>371</v>
      </c>
      <c r="G507" s="99">
        <v>103</v>
      </c>
      <c r="H507" s="95">
        <f>ROUND(I507/G507,2)</f>
        <v>2707.98</v>
      </c>
      <c r="I507" s="96">
        <v>278922.37</v>
      </c>
      <c r="J507" s="95">
        <f>ROUND(H507*$H$13*$I$13,2)</f>
        <v>3014.2</v>
      </c>
      <c r="K507" s="96">
        <f>ROUND(G507*J507,2)</f>
        <v>310462.59999999998</v>
      </c>
      <c r="L507" s="89"/>
      <c r="M507" s="235"/>
      <c r="N507" s="253">
        <f>ROUND(I507*H$13*I$13,2)</f>
        <v>310463.25</v>
      </c>
      <c r="O507" s="254">
        <f t="shared" si="10"/>
        <v>0.65</v>
      </c>
    </row>
    <row r="508" spans="1:15" s="28" customFormat="1" ht="15" outlineLevel="1" x14ac:dyDescent="0.25">
      <c r="A508" s="90"/>
      <c r="B508" s="310" t="s">
        <v>1408</v>
      </c>
      <c r="C508" s="311"/>
      <c r="D508" s="311"/>
      <c r="E508" s="312"/>
      <c r="F508" s="93"/>
      <c r="G508" s="99"/>
      <c r="H508" s="95"/>
      <c r="I508" s="96"/>
      <c r="J508" s="95"/>
      <c r="K508" s="96"/>
      <c r="L508" s="89"/>
      <c r="M508" s="235"/>
      <c r="N508" s="253">
        <f>ROUND(I508*H$13*I$13,2)</f>
        <v>0</v>
      </c>
      <c r="O508" s="254">
        <f t="shared" si="10"/>
        <v>0</v>
      </c>
    </row>
    <row r="509" spans="1:15" s="28" customFormat="1" ht="33.75" outlineLevel="1" x14ac:dyDescent="0.25">
      <c r="A509" s="90" t="s">
        <v>1409</v>
      </c>
      <c r="B509" s="91" t="s">
        <v>284</v>
      </c>
      <c r="C509" s="91" t="s">
        <v>1410</v>
      </c>
      <c r="D509" s="91" t="s">
        <v>814</v>
      </c>
      <c r="E509" s="92" t="s">
        <v>815</v>
      </c>
      <c r="F509" s="93" t="s">
        <v>363</v>
      </c>
      <c r="G509" s="100">
        <v>0.04</v>
      </c>
      <c r="H509" s="95">
        <f>ROUND(I509/G509,2)</f>
        <v>242645.5</v>
      </c>
      <c r="I509" s="96">
        <v>9705.82</v>
      </c>
      <c r="J509" s="95">
        <f>ROUND(H509*$H$13*$I$13,2)</f>
        <v>270084.14</v>
      </c>
      <c r="K509" s="96">
        <f>ROUND(G509*J509,2)</f>
        <v>10803.37</v>
      </c>
      <c r="L509" s="89"/>
      <c r="M509" s="235"/>
      <c r="N509" s="253">
        <f>ROUND(I509*H$13*I$13,2)</f>
        <v>10803.37</v>
      </c>
      <c r="O509" s="254">
        <f t="shared" si="10"/>
        <v>0</v>
      </c>
    </row>
    <row r="510" spans="1:15" s="28" customFormat="1" ht="15" outlineLevel="1" x14ac:dyDescent="0.25">
      <c r="A510" s="90"/>
      <c r="B510" s="310" t="s">
        <v>1411</v>
      </c>
      <c r="C510" s="311"/>
      <c r="D510" s="311"/>
      <c r="E510" s="312"/>
      <c r="F510" s="93"/>
      <c r="G510" s="100"/>
      <c r="H510" s="95"/>
      <c r="I510" s="96"/>
      <c r="J510" s="95"/>
      <c r="K510" s="96"/>
      <c r="L510" s="89"/>
      <c r="M510" s="235"/>
      <c r="N510" s="253">
        <f>ROUND(I510*H$13*I$13,2)</f>
        <v>0</v>
      </c>
      <c r="O510" s="254">
        <f t="shared" si="10"/>
        <v>0</v>
      </c>
    </row>
    <row r="511" spans="1:15" s="28" customFormat="1" ht="15" outlineLevel="1" x14ac:dyDescent="0.25">
      <c r="A511" s="90" t="s">
        <v>1412</v>
      </c>
      <c r="B511" s="91" t="s">
        <v>284</v>
      </c>
      <c r="C511" s="91" t="s">
        <v>1413</v>
      </c>
      <c r="D511" s="91" t="s">
        <v>888</v>
      </c>
      <c r="E511" s="92" t="s">
        <v>889</v>
      </c>
      <c r="F511" s="93" t="s">
        <v>185</v>
      </c>
      <c r="G511" s="98">
        <v>1.8</v>
      </c>
      <c r="H511" s="95">
        <f>ROUND(I511/G511,2)</f>
        <v>3440.96</v>
      </c>
      <c r="I511" s="96">
        <v>6193.72</v>
      </c>
      <c r="J511" s="95">
        <f>ROUND(H511*$H$13*$I$13,2)</f>
        <v>3830.07</v>
      </c>
      <c r="K511" s="96">
        <f>ROUND(G511*J511,2)</f>
        <v>6894.13</v>
      </c>
      <c r="L511" s="89"/>
      <c r="M511" s="235"/>
      <c r="N511" s="253">
        <f>ROUND(I511*H$13*I$13,2)</f>
        <v>6894.11</v>
      </c>
      <c r="O511" s="254">
        <f t="shared" si="10"/>
        <v>-0.02</v>
      </c>
    </row>
    <row r="512" spans="1:15" s="28" customFormat="1" ht="15" outlineLevel="1" x14ac:dyDescent="0.25">
      <c r="A512" s="90" t="s">
        <v>1414</v>
      </c>
      <c r="B512" s="91" t="s">
        <v>284</v>
      </c>
      <c r="C512" s="91" t="s">
        <v>1415</v>
      </c>
      <c r="D512" s="91" t="s">
        <v>892</v>
      </c>
      <c r="E512" s="92" t="s">
        <v>893</v>
      </c>
      <c r="F512" s="93" t="s">
        <v>185</v>
      </c>
      <c r="G512" s="100">
        <v>1.98</v>
      </c>
      <c r="H512" s="95">
        <f>ROUND(I512/G512,2)</f>
        <v>2520.7199999999998</v>
      </c>
      <c r="I512" s="96">
        <v>4991.03</v>
      </c>
      <c r="J512" s="95">
        <f>ROUND(H512*$H$13*$I$13,2)</f>
        <v>2805.77</v>
      </c>
      <c r="K512" s="96">
        <f>ROUND(G512*J512,2)</f>
        <v>5555.42</v>
      </c>
      <c r="L512" s="89"/>
      <c r="M512" s="235"/>
      <c r="N512" s="253">
        <f>ROUND(I512*H$13*I$13,2)</f>
        <v>5555.42</v>
      </c>
      <c r="O512" s="254">
        <f t="shared" si="10"/>
        <v>0</v>
      </c>
    </row>
    <row r="513" spans="1:15" s="28" customFormat="1" ht="15" outlineLevel="1" x14ac:dyDescent="0.25">
      <c r="A513" s="90" t="s">
        <v>1416</v>
      </c>
      <c r="B513" s="91" t="s">
        <v>284</v>
      </c>
      <c r="C513" s="91" t="s">
        <v>1417</v>
      </c>
      <c r="D513" s="91" t="s">
        <v>785</v>
      </c>
      <c r="E513" s="92" t="s">
        <v>786</v>
      </c>
      <c r="F513" s="93" t="s">
        <v>363</v>
      </c>
      <c r="G513" s="100">
        <v>0.04</v>
      </c>
      <c r="H513" s="95">
        <f>ROUND(I513/G513,2)</f>
        <v>44440.5</v>
      </c>
      <c r="I513" s="96">
        <v>1777.62</v>
      </c>
      <c r="J513" s="95">
        <f>ROUND(H513*$H$13*$I$13,2)</f>
        <v>49465.89</v>
      </c>
      <c r="K513" s="96">
        <f>ROUND(G513*J513,2)</f>
        <v>1978.64</v>
      </c>
      <c r="L513" s="89"/>
      <c r="M513" s="235"/>
      <c r="N513" s="253">
        <f>ROUND(I513*H$13*I$13,2)</f>
        <v>1978.64</v>
      </c>
      <c r="O513" s="254">
        <f t="shared" si="10"/>
        <v>0</v>
      </c>
    </row>
    <row r="514" spans="1:15" s="28" customFormat="1" ht="22.5" outlineLevel="1" x14ac:dyDescent="0.25">
      <c r="A514" s="90" t="s">
        <v>1418</v>
      </c>
      <c r="B514" s="91" t="s">
        <v>284</v>
      </c>
      <c r="C514" s="91" t="s">
        <v>1419</v>
      </c>
      <c r="D514" s="91" t="s">
        <v>789</v>
      </c>
      <c r="E514" s="92" t="s">
        <v>790</v>
      </c>
      <c r="F514" s="93" t="s">
        <v>363</v>
      </c>
      <c r="G514" s="100">
        <v>0.04</v>
      </c>
      <c r="H514" s="95">
        <f>ROUND(I514/G514,2)</f>
        <v>10709.75</v>
      </c>
      <c r="I514" s="96">
        <v>428.39</v>
      </c>
      <c r="J514" s="95">
        <f>ROUND(H514*$H$13*$I$13,2)</f>
        <v>11920.82</v>
      </c>
      <c r="K514" s="96">
        <f>ROUND(G514*J514,2)</f>
        <v>476.83</v>
      </c>
      <c r="L514" s="89"/>
      <c r="M514" s="235"/>
      <c r="N514" s="253">
        <f>ROUND(I514*H$13*I$13,2)</f>
        <v>476.83</v>
      </c>
      <c r="O514" s="254">
        <f t="shared" si="10"/>
        <v>0</v>
      </c>
    </row>
    <row r="515" spans="1:15" s="28" customFormat="1" ht="15" outlineLevel="1" x14ac:dyDescent="0.25">
      <c r="A515" s="90" t="s">
        <v>1420</v>
      </c>
      <c r="B515" s="91" t="s">
        <v>284</v>
      </c>
      <c r="C515" s="91" t="s">
        <v>1421</v>
      </c>
      <c r="D515" s="91" t="s">
        <v>793</v>
      </c>
      <c r="E515" s="92" t="s">
        <v>794</v>
      </c>
      <c r="F515" s="93" t="s">
        <v>185</v>
      </c>
      <c r="G515" s="97">
        <v>0.32640000000000002</v>
      </c>
      <c r="H515" s="95">
        <f>ROUND(I515/G515,2)</f>
        <v>3405.02</v>
      </c>
      <c r="I515" s="96">
        <v>1111.4000000000001</v>
      </c>
      <c r="J515" s="95">
        <f>ROUND(H515*$H$13*$I$13,2)</f>
        <v>3790.06</v>
      </c>
      <c r="K515" s="96">
        <f>ROUND(G515*J515,2)</f>
        <v>1237.08</v>
      </c>
      <c r="L515" s="89"/>
      <c r="M515" s="235"/>
      <c r="N515" s="253">
        <f>ROUND(I515*H$13*I$13,2)</f>
        <v>1237.08</v>
      </c>
      <c r="O515" s="254">
        <f t="shared" si="10"/>
        <v>0</v>
      </c>
    </row>
    <row r="516" spans="1:15" s="28" customFormat="1" ht="15" outlineLevel="1" x14ac:dyDescent="0.25">
      <c r="A516" s="90" t="s">
        <v>1422</v>
      </c>
      <c r="B516" s="91" t="s">
        <v>284</v>
      </c>
      <c r="C516" s="91" t="s">
        <v>1423</v>
      </c>
      <c r="D516" s="91" t="s">
        <v>877</v>
      </c>
      <c r="E516" s="92" t="s">
        <v>878</v>
      </c>
      <c r="F516" s="93" t="s">
        <v>297</v>
      </c>
      <c r="G516" s="101">
        <v>4.0000000000000001E-3</v>
      </c>
      <c r="H516" s="95">
        <f>ROUND(I516/G516,2)</f>
        <v>17690</v>
      </c>
      <c r="I516" s="96">
        <v>70.760000000000005</v>
      </c>
      <c r="J516" s="95">
        <f>ROUND(H516*$H$13*$I$13,2)</f>
        <v>19690.41</v>
      </c>
      <c r="K516" s="96">
        <f>ROUND(G516*J516,2)</f>
        <v>78.760000000000005</v>
      </c>
      <c r="L516" s="89"/>
      <c r="M516" s="235"/>
      <c r="N516" s="253">
        <f>ROUND(I516*H$13*I$13,2)</f>
        <v>78.760000000000005</v>
      </c>
      <c r="O516" s="254">
        <f t="shared" si="10"/>
        <v>0</v>
      </c>
    </row>
    <row r="517" spans="1:15" s="28" customFormat="1" ht="15" outlineLevel="1" x14ac:dyDescent="0.25">
      <c r="A517" s="90" t="s">
        <v>1424</v>
      </c>
      <c r="B517" s="91" t="s">
        <v>284</v>
      </c>
      <c r="C517" s="91" t="s">
        <v>1425</v>
      </c>
      <c r="D517" s="91" t="s">
        <v>306</v>
      </c>
      <c r="E517" s="92" t="s">
        <v>307</v>
      </c>
      <c r="F517" s="93" t="s">
        <v>297</v>
      </c>
      <c r="G517" s="101">
        <v>4.0000000000000001E-3</v>
      </c>
      <c r="H517" s="95">
        <f>ROUND(I517/G517,2)</f>
        <v>54475</v>
      </c>
      <c r="I517" s="96">
        <v>217.9</v>
      </c>
      <c r="J517" s="95">
        <f>ROUND(H517*$H$13*$I$13,2)</f>
        <v>60635.1</v>
      </c>
      <c r="K517" s="96">
        <f>ROUND(G517*J517,2)</f>
        <v>242.54</v>
      </c>
      <c r="L517" s="89"/>
      <c r="M517" s="235"/>
      <c r="N517" s="253">
        <f>ROUND(I517*H$13*I$13,2)</f>
        <v>242.54</v>
      </c>
      <c r="O517" s="254">
        <f t="shared" si="10"/>
        <v>0</v>
      </c>
    </row>
    <row r="518" spans="1:15" s="28" customFormat="1" ht="33.75" outlineLevel="1" x14ac:dyDescent="0.25">
      <c r="A518" s="90" t="s">
        <v>1426</v>
      </c>
      <c r="B518" s="91" t="s">
        <v>284</v>
      </c>
      <c r="C518" s="91" t="s">
        <v>1427</v>
      </c>
      <c r="D518" s="91" t="s">
        <v>814</v>
      </c>
      <c r="E518" s="92" t="s">
        <v>815</v>
      </c>
      <c r="F518" s="93" t="s">
        <v>363</v>
      </c>
      <c r="G518" s="100">
        <v>0.04</v>
      </c>
      <c r="H518" s="95">
        <f>ROUND(I518/G518,2)</f>
        <v>242645.5</v>
      </c>
      <c r="I518" s="96">
        <v>9705.82</v>
      </c>
      <c r="J518" s="95">
        <f>ROUND(H518*$H$13*$I$13,2)</f>
        <v>270084.14</v>
      </c>
      <c r="K518" s="96">
        <f>ROUND(G518*J518,2)</f>
        <v>10803.37</v>
      </c>
      <c r="L518" s="89"/>
      <c r="M518" s="235"/>
      <c r="N518" s="253">
        <f>ROUND(I518*H$13*I$13,2)</f>
        <v>10803.37</v>
      </c>
      <c r="O518" s="254">
        <f t="shared" si="10"/>
        <v>0</v>
      </c>
    </row>
    <row r="519" spans="1:15" s="28" customFormat="1" ht="15" outlineLevel="1" x14ac:dyDescent="0.25">
      <c r="A519" s="90"/>
      <c r="B519" s="310" t="s">
        <v>1428</v>
      </c>
      <c r="C519" s="311"/>
      <c r="D519" s="311"/>
      <c r="E519" s="312"/>
      <c r="F519" s="93"/>
      <c r="G519" s="100"/>
      <c r="H519" s="95"/>
      <c r="I519" s="96"/>
      <c r="J519" s="95"/>
      <c r="K519" s="96"/>
      <c r="L519" s="89"/>
      <c r="M519" s="235"/>
      <c r="N519" s="253">
        <f>ROUND(I519*H$13*I$13,2)</f>
        <v>0</v>
      </c>
      <c r="O519" s="254">
        <f t="shared" si="10"/>
        <v>0</v>
      </c>
    </row>
    <row r="520" spans="1:15" s="28" customFormat="1" ht="15" outlineLevel="1" x14ac:dyDescent="0.25">
      <c r="A520" s="90" t="s">
        <v>1429</v>
      </c>
      <c r="B520" s="91" t="s">
        <v>284</v>
      </c>
      <c r="C520" s="91" t="s">
        <v>1430</v>
      </c>
      <c r="D520" s="91" t="s">
        <v>785</v>
      </c>
      <c r="E520" s="92" t="s">
        <v>786</v>
      </c>
      <c r="F520" s="93" t="s">
        <v>363</v>
      </c>
      <c r="G520" s="100">
        <v>0.03</v>
      </c>
      <c r="H520" s="95">
        <f>ROUND(I520/G520,2)</f>
        <v>44402</v>
      </c>
      <c r="I520" s="96">
        <v>1332.06</v>
      </c>
      <c r="J520" s="95">
        <f>ROUND(H520*$H$13*$I$13,2)</f>
        <v>49423.03</v>
      </c>
      <c r="K520" s="96">
        <f>ROUND(G520*J520,2)</f>
        <v>1482.69</v>
      </c>
      <c r="L520" s="89"/>
      <c r="M520" s="235"/>
      <c r="N520" s="253">
        <f>ROUND(I520*H$13*I$13,2)</f>
        <v>1482.69</v>
      </c>
      <c r="O520" s="254">
        <f t="shared" si="10"/>
        <v>0</v>
      </c>
    </row>
    <row r="521" spans="1:15" s="28" customFormat="1" ht="22.5" outlineLevel="1" x14ac:dyDescent="0.25">
      <c r="A521" s="90" t="s">
        <v>1431</v>
      </c>
      <c r="B521" s="91" t="s">
        <v>284</v>
      </c>
      <c r="C521" s="91" t="s">
        <v>1432</v>
      </c>
      <c r="D521" s="91" t="s">
        <v>789</v>
      </c>
      <c r="E521" s="92" t="s">
        <v>790</v>
      </c>
      <c r="F521" s="93" t="s">
        <v>363</v>
      </c>
      <c r="G521" s="100">
        <v>0.03</v>
      </c>
      <c r="H521" s="95">
        <f>ROUND(I521/G521,2)</f>
        <v>3596.67</v>
      </c>
      <c r="I521" s="96">
        <v>107.9</v>
      </c>
      <c r="J521" s="95">
        <f>ROUND(H521*$H$13*$I$13,2)</f>
        <v>4003.39</v>
      </c>
      <c r="K521" s="96">
        <f>ROUND(G521*J521,2)</f>
        <v>120.1</v>
      </c>
      <c r="L521" s="89"/>
      <c r="M521" s="235"/>
      <c r="N521" s="253">
        <f>ROUND(I521*H$13*I$13,2)</f>
        <v>120.1</v>
      </c>
      <c r="O521" s="254">
        <f t="shared" si="10"/>
        <v>0</v>
      </c>
    </row>
    <row r="522" spans="1:15" s="28" customFormat="1" ht="15" outlineLevel="1" x14ac:dyDescent="0.25">
      <c r="A522" s="90" t="s">
        <v>1433</v>
      </c>
      <c r="B522" s="91" t="s">
        <v>284</v>
      </c>
      <c r="C522" s="91" t="s">
        <v>1434</v>
      </c>
      <c r="D522" s="91" t="s">
        <v>793</v>
      </c>
      <c r="E522" s="92" t="s">
        <v>794</v>
      </c>
      <c r="F522" s="93" t="s">
        <v>185</v>
      </c>
      <c r="G522" s="97">
        <v>0.12239999999999999</v>
      </c>
      <c r="H522" s="95">
        <f>ROUND(I522/G522,2)</f>
        <v>3404.66</v>
      </c>
      <c r="I522" s="96">
        <v>416.73</v>
      </c>
      <c r="J522" s="95">
        <f>ROUND(H522*$H$13*$I$13,2)</f>
        <v>3789.66</v>
      </c>
      <c r="K522" s="96">
        <f>ROUND(G522*J522,2)</f>
        <v>463.85</v>
      </c>
      <c r="L522" s="89"/>
      <c r="M522" s="235"/>
      <c r="N522" s="253">
        <f>ROUND(I522*H$13*I$13,2)</f>
        <v>463.85</v>
      </c>
      <c r="O522" s="254">
        <f t="shared" si="10"/>
        <v>0</v>
      </c>
    </row>
    <row r="523" spans="1:15" s="28" customFormat="1" ht="22.5" outlineLevel="1" x14ac:dyDescent="0.25">
      <c r="A523" s="90" t="s">
        <v>1435</v>
      </c>
      <c r="B523" s="91" t="s">
        <v>284</v>
      </c>
      <c r="C523" s="91" t="s">
        <v>1436</v>
      </c>
      <c r="D523" s="91" t="s">
        <v>1235</v>
      </c>
      <c r="E523" s="92" t="s">
        <v>1236</v>
      </c>
      <c r="F523" s="93" t="s">
        <v>363</v>
      </c>
      <c r="G523" s="100">
        <v>0.03</v>
      </c>
      <c r="H523" s="95">
        <f>ROUND(I523/G523,2)</f>
        <v>36843.67</v>
      </c>
      <c r="I523" s="96">
        <v>1105.31</v>
      </c>
      <c r="J523" s="95">
        <f>ROUND(H523*$H$13*$I$13,2)</f>
        <v>41010</v>
      </c>
      <c r="K523" s="96">
        <f>ROUND(G523*J523,2)</f>
        <v>1230.3</v>
      </c>
      <c r="L523" s="89"/>
      <c r="M523" s="235"/>
      <c r="N523" s="253">
        <f>ROUND(I523*H$13*I$13,2)</f>
        <v>1230.3</v>
      </c>
      <c r="O523" s="254">
        <f t="shared" si="10"/>
        <v>0</v>
      </c>
    </row>
    <row r="524" spans="1:15" s="28" customFormat="1" ht="22.5" outlineLevel="1" x14ac:dyDescent="0.25">
      <c r="A524" s="90" t="s">
        <v>1437</v>
      </c>
      <c r="B524" s="91" t="s">
        <v>284</v>
      </c>
      <c r="C524" s="91" t="s">
        <v>1438</v>
      </c>
      <c r="D524" s="91" t="s">
        <v>1239</v>
      </c>
      <c r="E524" s="92" t="s">
        <v>1240</v>
      </c>
      <c r="F524" s="93" t="s">
        <v>371</v>
      </c>
      <c r="G524" s="100">
        <v>3.09</v>
      </c>
      <c r="H524" s="95">
        <f>ROUND(I524/G524,2)</f>
        <v>286.06</v>
      </c>
      <c r="I524" s="96">
        <v>883.92</v>
      </c>
      <c r="J524" s="95">
        <f>ROUND(H524*$H$13*$I$13,2)</f>
        <v>318.41000000000003</v>
      </c>
      <c r="K524" s="96">
        <f>ROUND(G524*J524,2)</f>
        <v>983.89</v>
      </c>
      <c r="L524" s="89"/>
      <c r="M524" s="235"/>
      <c r="N524" s="253">
        <f>ROUND(I524*H$13*I$13,2)</f>
        <v>983.87</v>
      </c>
      <c r="O524" s="254">
        <f t="shared" si="10"/>
        <v>-0.02</v>
      </c>
    </row>
    <row r="525" spans="1:15" s="28" customFormat="1" ht="15" outlineLevel="1" x14ac:dyDescent="0.25">
      <c r="A525" s="90" t="s">
        <v>1439</v>
      </c>
      <c r="B525" s="91" t="s">
        <v>284</v>
      </c>
      <c r="C525" s="91" t="s">
        <v>1440</v>
      </c>
      <c r="D525" s="91" t="s">
        <v>785</v>
      </c>
      <c r="E525" s="92" t="s">
        <v>786</v>
      </c>
      <c r="F525" s="93" t="s">
        <v>363</v>
      </c>
      <c r="G525" s="100">
        <v>0.03</v>
      </c>
      <c r="H525" s="95">
        <f>ROUND(I525/G525,2)</f>
        <v>44402</v>
      </c>
      <c r="I525" s="96">
        <v>1332.06</v>
      </c>
      <c r="J525" s="95">
        <f>ROUND(H525*$H$13*$I$13,2)</f>
        <v>49423.03</v>
      </c>
      <c r="K525" s="96">
        <f>ROUND(G525*J525,2)</f>
        <v>1482.69</v>
      </c>
      <c r="L525" s="89"/>
      <c r="M525" s="235"/>
      <c r="N525" s="253">
        <f>ROUND(I525*H$13*I$13,2)</f>
        <v>1482.69</v>
      </c>
      <c r="O525" s="254">
        <f t="shared" si="10"/>
        <v>0</v>
      </c>
    </row>
    <row r="526" spans="1:15" s="28" customFormat="1" ht="22.5" outlineLevel="1" x14ac:dyDescent="0.25">
      <c r="A526" s="90" t="s">
        <v>1441</v>
      </c>
      <c r="B526" s="91" t="s">
        <v>284</v>
      </c>
      <c r="C526" s="91" t="s">
        <v>1442</v>
      </c>
      <c r="D526" s="91" t="s">
        <v>789</v>
      </c>
      <c r="E526" s="92" t="s">
        <v>790</v>
      </c>
      <c r="F526" s="93" t="s">
        <v>363</v>
      </c>
      <c r="G526" s="100">
        <v>0.03</v>
      </c>
      <c r="H526" s="95">
        <f>ROUND(I526/G526,2)</f>
        <v>3596.67</v>
      </c>
      <c r="I526" s="96">
        <v>107.9</v>
      </c>
      <c r="J526" s="95">
        <f>ROUND(H526*$H$13*$I$13,2)</f>
        <v>4003.39</v>
      </c>
      <c r="K526" s="96">
        <f>ROUND(G526*J526,2)</f>
        <v>120.1</v>
      </c>
      <c r="L526" s="89"/>
      <c r="M526" s="235"/>
      <c r="N526" s="253">
        <f>ROUND(I526*H$13*I$13,2)</f>
        <v>120.1</v>
      </c>
      <c r="O526" s="254">
        <f t="shared" si="10"/>
        <v>0</v>
      </c>
    </row>
    <row r="527" spans="1:15" s="28" customFormat="1" ht="15" outlineLevel="1" x14ac:dyDescent="0.25">
      <c r="A527" s="90" t="s">
        <v>1443</v>
      </c>
      <c r="B527" s="91" t="s">
        <v>284</v>
      </c>
      <c r="C527" s="91" t="s">
        <v>1444</v>
      </c>
      <c r="D527" s="91" t="s">
        <v>793</v>
      </c>
      <c r="E527" s="92" t="s">
        <v>794</v>
      </c>
      <c r="F527" s="93" t="s">
        <v>185</v>
      </c>
      <c r="G527" s="97">
        <v>0.12239999999999999</v>
      </c>
      <c r="H527" s="95">
        <f>ROUND(I527/G527,2)</f>
        <v>3404.66</v>
      </c>
      <c r="I527" s="96">
        <v>416.73</v>
      </c>
      <c r="J527" s="95">
        <f>ROUND(H527*$H$13*$I$13,2)</f>
        <v>3789.66</v>
      </c>
      <c r="K527" s="96">
        <f>ROUND(G527*J527,2)</f>
        <v>463.85</v>
      </c>
      <c r="L527" s="89"/>
      <c r="M527" s="235"/>
      <c r="N527" s="253">
        <f>ROUND(I527*H$13*I$13,2)</f>
        <v>463.85</v>
      </c>
      <c r="O527" s="254">
        <f t="shared" si="10"/>
        <v>0</v>
      </c>
    </row>
    <row r="528" spans="1:15" s="28" customFormat="1" ht="15" outlineLevel="1" x14ac:dyDescent="0.25">
      <c r="A528" s="90" t="s">
        <v>1445</v>
      </c>
      <c r="B528" s="91" t="s">
        <v>284</v>
      </c>
      <c r="C528" s="91" t="s">
        <v>1446</v>
      </c>
      <c r="D528" s="91" t="s">
        <v>877</v>
      </c>
      <c r="E528" s="92" t="s">
        <v>878</v>
      </c>
      <c r="F528" s="93" t="s">
        <v>297</v>
      </c>
      <c r="G528" s="101">
        <v>3.0000000000000001E-3</v>
      </c>
      <c r="H528" s="95">
        <f>ROUND(I528/G528,2)</f>
        <v>17520</v>
      </c>
      <c r="I528" s="96">
        <v>52.56</v>
      </c>
      <c r="J528" s="95">
        <f>ROUND(H528*$H$13*$I$13,2)</f>
        <v>19501.18</v>
      </c>
      <c r="K528" s="96">
        <f>ROUND(G528*J528,2)</f>
        <v>58.5</v>
      </c>
      <c r="L528" s="89"/>
      <c r="M528" s="235"/>
      <c r="N528" s="253">
        <f>ROUND(I528*H$13*I$13,2)</f>
        <v>58.5</v>
      </c>
      <c r="O528" s="254">
        <f t="shared" si="10"/>
        <v>0</v>
      </c>
    </row>
    <row r="529" spans="1:15" s="28" customFormat="1" ht="15" outlineLevel="1" x14ac:dyDescent="0.25">
      <c r="A529" s="90" t="s">
        <v>1447</v>
      </c>
      <c r="B529" s="91" t="s">
        <v>284</v>
      </c>
      <c r="C529" s="91" t="s">
        <v>1448</v>
      </c>
      <c r="D529" s="91" t="s">
        <v>306</v>
      </c>
      <c r="E529" s="92" t="s">
        <v>307</v>
      </c>
      <c r="F529" s="93" t="s">
        <v>297</v>
      </c>
      <c r="G529" s="101">
        <v>3.0000000000000001E-3</v>
      </c>
      <c r="H529" s="95">
        <f>ROUND(I529/G529,2)</f>
        <v>54473.33</v>
      </c>
      <c r="I529" s="96">
        <v>163.41999999999999</v>
      </c>
      <c r="J529" s="95">
        <f>ROUND(H529*$H$13*$I$13,2)</f>
        <v>60633.24</v>
      </c>
      <c r="K529" s="96">
        <f>ROUND(G529*J529,2)</f>
        <v>181.9</v>
      </c>
      <c r="L529" s="89"/>
      <c r="M529" s="235"/>
      <c r="N529" s="253">
        <f>ROUND(I529*H$13*I$13,2)</f>
        <v>181.9</v>
      </c>
      <c r="O529" s="254">
        <f t="shared" si="10"/>
        <v>0</v>
      </c>
    </row>
    <row r="530" spans="1:15" s="28" customFormat="1" ht="33.75" outlineLevel="1" x14ac:dyDescent="0.25">
      <c r="A530" s="90" t="s">
        <v>1449</v>
      </c>
      <c r="B530" s="91" t="s">
        <v>284</v>
      </c>
      <c r="C530" s="91" t="s">
        <v>1450</v>
      </c>
      <c r="D530" s="91" t="s">
        <v>814</v>
      </c>
      <c r="E530" s="92" t="s">
        <v>815</v>
      </c>
      <c r="F530" s="93" t="s">
        <v>363</v>
      </c>
      <c r="G530" s="100">
        <v>0.03</v>
      </c>
      <c r="H530" s="95">
        <f>ROUND(I530/G530,2)</f>
        <v>242619.67</v>
      </c>
      <c r="I530" s="96">
        <v>7278.59</v>
      </c>
      <c r="J530" s="95">
        <f>ROUND(H530*$H$13*$I$13,2)</f>
        <v>270055.39</v>
      </c>
      <c r="K530" s="96">
        <f>ROUND(G530*J530,2)</f>
        <v>8101.66</v>
      </c>
      <c r="L530" s="89"/>
      <c r="M530" s="235"/>
      <c r="N530" s="253">
        <f>ROUND(I530*H$13*I$13,2)</f>
        <v>8101.66</v>
      </c>
      <c r="O530" s="254">
        <f t="shared" si="10"/>
        <v>0</v>
      </c>
    </row>
    <row r="531" spans="1:15" s="28" customFormat="1" ht="15" outlineLevel="1" x14ac:dyDescent="0.25">
      <c r="A531" s="90"/>
      <c r="B531" s="91"/>
      <c r="C531" s="91"/>
      <c r="D531" s="91"/>
      <c r="E531" s="103" t="s">
        <v>1451</v>
      </c>
      <c r="F531" s="93"/>
      <c r="G531" s="100"/>
      <c r="H531" s="95"/>
      <c r="I531" s="96"/>
      <c r="J531" s="95"/>
      <c r="K531" s="96"/>
      <c r="L531" s="89"/>
      <c r="M531" s="235"/>
      <c r="N531" s="253">
        <f>ROUND(I531*H$13*I$13,2)</f>
        <v>0</v>
      </c>
      <c r="O531" s="254">
        <f t="shared" si="10"/>
        <v>0</v>
      </c>
    </row>
    <row r="532" spans="1:15" s="28" customFormat="1" ht="15" outlineLevel="1" x14ac:dyDescent="0.25">
      <c r="A532" s="90" t="s">
        <v>1452</v>
      </c>
      <c r="B532" s="91" t="s">
        <v>284</v>
      </c>
      <c r="C532" s="91" t="s">
        <v>1453</v>
      </c>
      <c r="D532" s="91" t="s">
        <v>1454</v>
      </c>
      <c r="E532" s="92" t="s">
        <v>1455</v>
      </c>
      <c r="F532" s="93" t="s">
        <v>180</v>
      </c>
      <c r="G532" s="97">
        <v>7.4276999999999997</v>
      </c>
      <c r="H532" s="95">
        <f>ROUND(I532/G532,2)</f>
        <v>8663.41</v>
      </c>
      <c r="I532" s="96">
        <v>64349.21</v>
      </c>
      <c r="J532" s="95">
        <f>ROUND(H532*$H$13*$I$13,2)</f>
        <v>9643.08</v>
      </c>
      <c r="K532" s="96">
        <f>ROUND(G532*J532,2)</f>
        <v>71625.91</v>
      </c>
      <c r="L532" s="89"/>
      <c r="M532" s="235"/>
      <c r="N532" s="253">
        <f>ROUND(I532*H$13*I$13,2)</f>
        <v>71625.899999999994</v>
      </c>
      <c r="O532" s="254">
        <f t="shared" si="10"/>
        <v>-0.01</v>
      </c>
    </row>
    <row r="533" spans="1:15" s="28" customFormat="1" ht="15" outlineLevel="1" x14ac:dyDescent="0.25">
      <c r="A533" s="90" t="s">
        <v>1456</v>
      </c>
      <c r="B533" s="91" t="s">
        <v>284</v>
      </c>
      <c r="C533" s="91" t="s">
        <v>1457</v>
      </c>
      <c r="D533" s="91" t="s">
        <v>1458</v>
      </c>
      <c r="E533" s="92" t="s">
        <v>1459</v>
      </c>
      <c r="F533" s="93" t="s">
        <v>489</v>
      </c>
      <c r="G533" s="98">
        <v>750.2</v>
      </c>
      <c r="H533" s="95">
        <f>ROUND(I533/G533,2)</f>
        <v>200.49</v>
      </c>
      <c r="I533" s="96">
        <v>150407.6</v>
      </c>
      <c r="J533" s="95">
        <f>ROUND(H533*$H$13*$I$13,2)</f>
        <v>223.16</v>
      </c>
      <c r="K533" s="96">
        <f>ROUND(G533*J533,2)</f>
        <v>167414.63</v>
      </c>
      <c r="L533" s="89"/>
      <c r="M533" s="235"/>
      <c r="N533" s="253">
        <f>ROUND(I533*H$13*I$13,2)</f>
        <v>167415.87</v>
      </c>
      <c r="O533" s="254">
        <f t="shared" si="10"/>
        <v>1.24</v>
      </c>
    </row>
    <row r="534" spans="1:15" s="28" customFormat="1" ht="15" outlineLevel="1" x14ac:dyDescent="0.25">
      <c r="A534" s="90" t="s">
        <v>1460</v>
      </c>
      <c r="B534" s="91" t="s">
        <v>284</v>
      </c>
      <c r="C534" s="91" t="s">
        <v>1461</v>
      </c>
      <c r="D534" s="91" t="s">
        <v>1462</v>
      </c>
      <c r="E534" s="92" t="s">
        <v>1463</v>
      </c>
      <c r="F534" s="93" t="s">
        <v>214</v>
      </c>
      <c r="G534" s="97">
        <v>0.59419999999999995</v>
      </c>
      <c r="H534" s="95">
        <f>ROUND(I534/G534,2)</f>
        <v>1467</v>
      </c>
      <c r="I534" s="96">
        <v>871.69</v>
      </c>
      <c r="J534" s="95">
        <f>ROUND(H534*$H$13*$I$13,2)</f>
        <v>1632.89</v>
      </c>
      <c r="K534" s="96">
        <f>ROUND(G534*J534,2)</f>
        <v>970.26</v>
      </c>
      <c r="L534" s="89"/>
      <c r="M534" s="235"/>
      <c r="N534" s="253">
        <f>ROUND(I534*H$13*I$13,2)</f>
        <v>970.26</v>
      </c>
      <c r="O534" s="254">
        <f t="shared" si="10"/>
        <v>0</v>
      </c>
    </row>
    <row r="535" spans="1:15" s="28" customFormat="1" ht="15" outlineLevel="1" x14ac:dyDescent="0.25">
      <c r="A535" s="90" t="s">
        <v>1464</v>
      </c>
      <c r="B535" s="91" t="s">
        <v>284</v>
      </c>
      <c r="C535" s="91" t="s">
        <v>1465</v>
      </c>
      <c r="D535" s="91" t="s">
        <v>1466</v>
      </c>
      <c r="E535" s="92" t="s">
        <v>1467</v>
      </c>
      <c r="F535" s="93" t="s">
        <v>214</v>
      </c>
      <c r="G535" s="97">
        <v>0.59419999999999995</v>
      </c>
      <c r="H535" s="95">
        <f>ROUND(I535/G535,2)</f>
        <v>1467</v>
      </c>
      <c r="I535" s="96">
        <v>871.69</v>
      </c>
      <c r="J535" s="95">
        <f>ROUND(H535*$H$13*$I$13,2)</f>
        <v>1632.89</v>
      </c>
      <c r="K535" s="96">
        <f>ROUND(G535*J535,2)</f>
        <v>970.26</v>
      </c>
      <c r="L535" s="89"/>
      <c r="M535" s="235"/>
      <c r="N535" s="253">
        <f>ROUND(I535*H$13*I$13,2)</f>
        <v>970.26</v>
      </c>
      <c r="O535" s="254">
        <f t="shared" si="10"/>
        <v>0</v>
      </c>
    </row>
    <row r="536" spans="1:15" s="28" customFormat="1" ht="15" outlineLevel="1" x14ac:dyDescent="0.25">
      <c r="A536" s="90" t="s">
        <v>1468</v>
      </c>
      <c r="B536" s="91" t="s">
        <v>284</v>
      </c>
      <c r="C536" s="91" t="s">
        <v>1469</v>
      </c>
      <c r="D536" s="91" t="s">
        <v>1470</v>
      </c>
      <c r="E536" s="92" t="s">
        <v>1471</v>
      </c>
      <c r="F536" s="93" t="s">
        <v>214</v>
      </c>
      <c r="G536" s="101">
        <v>2.9710000000000001</v>
      </c>
      <c r="H536" s="95">
        <f>ROUND(I536/G536,2)</f>
        <v>2366.75</v>
      </c>
      <c r="I536" s="96">
        <v>7031.62</v>
      </c>
      <c r="J536" s="95">
        <f>ROUND(H536*$H$13*$I$13,2)</f>
        <v>2634.38</v>
      </c>
      <c r="K536" s="96">
        <f>ROUND(G536*J536,2)</f>
        <v>7826.74</v>
      </c>
      <c r="L536" s="89"/>
      <c r="M536" s="235"/>
      <c r="N536" s="253">
        <f>ROUND(I536*H$13*I$13,2)</f>
        <v>7826.76</v>
      </c>
      <c r="O536" s="254">
        <f t="shared" si="10"/>
        <v>0.02</v>
      </c>
    </row>
    <row r="537" spans="1:15" s="28" customFormat="1" ht="15" outlineLevel="1" x14ac:dyDescent="0.25">
      <c r="A537" s="90" t="s">
        <v>1472</v>
      </c>
      <c r="B537" s="91" t="s">
        <v>284</v>
      </c>
      <c r="C537" s="91" t="s">
        <v>1473</v>
      </c>
      <c r="D537" s="91" t="s">
        <v>1474</v>
      </c>
      <c r="E537" s="92" t="s">
        <v>1475</v>
      </c>
      <c r="F537" s="93" t="s">
        <v>214</v>
      </c>
      <c r="G537" s="97">
        <v>0.51990000000000003</v>
      </c>
      <c r="H537" s="95">
        <f>ROUND(I537/G537,2)</f>
        <v>2699.23</v>
      </c>
      <c r="I537" s="96">
        <v>1403.33</v>
      </c>
      <c r="J537" s="95">
        <f>ROUND(H537*$H$13*$I$13,2)</f>
        <v>3004.46</v>
      </c>
      <c r="K537" s="96">
        <f>ROUND(G537*J537,2)</f>
        <v>1562.02</v>
      </c>
      <c r="L537" s="89"/>
      <c r="M537" s="235"/>
      <c r="N537" s="253">
        <f>ROUND(I537*H$13*I$13,2)</f>
        <v>1562.02</v>
      </c>
      <c r="O537" s="254">
        <f t="shared" si="10"/>
        <v>0</v>
      </c>
    </row>
    <row r="538" spans="1:15" s="28" customFormat="1" ht="15" outlineLevel="1" x14ac:dyDescent="0.25">
      <c r="A538" s="90" t="s">
        <v>1476</v>
      </c>
      <c r="B538" s="91" t="s">
        <v>284</v>
      </c>
      <c r="C538" s="91" t="s">
        <v>1477</v>
      </c>
      <c r="D538" s="91" t="s">
        <v>1478</v>
      </c>
      <c r="E538" s="92" t="s">
        <v>1479</v>
      </c>
      <c r="F538" s="93" t="s">
        <v>214</v>
      </c>
      <c r="G538" s="97">
        <v>0.51990000000000003</v>
      </c>
      <c r="H538" s="95">
        <f>ROUND(I538/G538,2)</f>
        <v>2699.23</v>
      </c>
      <c r="I538" s="96">
        <v>1403.33</v>
      </c>
      <c r="J538" s="95">
        <f>ROUND(H538*$H$13*$I$13,2)</f>
        <v>3004.46</v>
      </c>
      <c r="K538" s="96">
        <f>ROUND(G538*J538,2)</f>
        <v>1562.02</v>
      </c>
      <c r="L538" s="89"/>
      <c r="M538" s="235"/>
      <c r="N538" s="253">
        <f>ROUND(I538*H$13*I$13,2)</f>
        <v>1562.02</v>
      </c>
      <c r="O538" s="254">
        <f t="shared" si="10"/>
        <v>0</v>
      </c>
    </row>
    <row r="539" spans="1:15" s="28" customFormat="1" ht="15" outlineLevel="1" x14ac:dyDescent="0.25">
      <c r="A539" s="90" t="s">
        <v>1480</v>
      </c>
      <c r="B539" s="91" t="s">
        <v>284</v>
      </c>
      <c r="C539" s="91" t="s">
        <v>1481</v>
      </c>
      <c r="D539" s="91" t="s">
        <v>1482</v>
      </c>
      <c r="E539" s="92" t="s">
        <v>1483</v>
      </c>
      <c r="F539" s="93" t="s">
        <v>180</v>
      </c>
      <c r="G539" s="101">
        <v>0.68200000000000005</v>
      </c>
      <c r="H539" s="95">
        <f>ROUND(I539/G539,2)</f>
        <v>15396.55</v>
      </c>
      <c r="I539" s="96">
        <v>10500.45</v>
      </c>
      <c r="J539" s="95">
        <f>ROUND(H539*$H$13*$I$13,2)</f>
        <v>17137.61</v>
      </c>
      <c r="K539" s="96">
        <f>ROUND(G539*J539,2)</f>
        <v>11687.85</v>
      </c>
      <c r="L539" s="89"/>
      <c r="M539" s="235"/>
      <c r="N539" s="253">
        <f>ROUND(I539*H$13*I$13,2)</f>
        <v>11687.85</v>
      </c>
      <c r="O539" s="254">
        <f t="shared" si="10"/>
        <v>0</v>
      </c>
    </row>
    <row r="540" spans="1:15" s="28" customFormat="1" ht="15" outlineLevel="1" x14ac:dyDescent="0.25">
      <c r="A540" s="90" t="s">
        <v>1484</v>
      </c>
      <c r="B540" s="91" t="s">
        <v>284</v>
      </c>
      <c r="C540" s="91" t="s">
        <v>1485</v>
      </c>
      <c r="D540" s="91" t="s">
        <v>1486</v>
      </c>
      <c r="E540" s="92" t="s">
        <v>1487</v>
      </c>
      <c r="F540" s="93" t="s">
        <v>180</v>
      </c>
      <c r="G540" s="97">
        <v>11.548400000000001</v>
      </c>
      <c r="H540" s="95">
        <f>ROUND(I540/G540,2)</f>
        <v>30700.43</v>
      </c>
      <c r="I540" s="96">
        <v>354540.89</v>
      </c>
      <c r="J540" s="95">
        <f>ROUND(H540*$H$13*$I$13,2)</f>
        <v>34172.07</v>
      </c>
      <c r="K540" s="96">
        <f>ROUND(G540*J540,2)</f>
        <v>394632.73</v>
      </c>
      <c r="L540" s="89"/>
      <c r="M540" s="235"/>
      <c r="N540" s="253">
        <f>ROUND(I540*H$13*I$13,2)</f>
        <v>394632.8</v>
      </c>
      <c r="O540" s="254">
        <f t="shared" si="10"/>
        <v>7.0000000000000007E-2</v>
      </c>
    </row>
    <row r="541" spans="1:15" s="28" customFormat="1" ht="15" outlineLevel="1" x14ac:dyDescent="0.25">
      <c r="A541" s="90" t="s">
        <v>1488</v>
      </c>
      <c r="B541" s="91" t="s">
        <v>284</v>
      </c>
      <c r="C541" s="91" t="s">
        <v>1489</v>
      </c>
      <c r="D541" s="91" t="s">
        <v>793</v>
      </c>
      <c r="E541" s="92" t="s">
        <v>794</v>
      </c>
      <c r="F541" s="93" t="s">
        <v>185</v>
      </c>
      <c r="G541" s="101">
        <v>1.8480000000000001</v>
      </c>
      <c r="H541" s="95">
        <f>ROUND(I541/G541,2)</f>
        <v>3404.9</v>
      </c>
      <c r="I541" s="96">
        <v>6292.26</v>
      </c>
      <c r="J541" s="95">
        <f>ROUND(H541*$H$13*$I$13,2)</f>
        <v>3789.93</v>
      </c>
      <c r="K541" s="96">
        <f>ROUND(G541*J541,2)</f>
        <v>7003.79</v>
      </c>
      <c r="L541" s="89"/>
      <c r="M541" s="235"/>
      <c r="N541" s="253">
        <f>ROUND(I541*H$13*I$13,2)</f>
        <v>7003.8</v>
      </c>
      <c r="O541" s="254">
        <f t="shared" si="10"/>
        <v>0.01</v>
      </c>
    </row>
    <row r="542" spans="1:15" s="28" customFormat="1" ht="22.5" outlineLevel="1" x14ac:dyDescent="0.25">
      <c r="A542" s="90" t="s">
        <v>1490</v>
      </c>
      <c r="B542" s="91" t="s">
        <v>284</v>
      </c>
      <c r="C542" s="91" t="s">
        <v>1491</v>
      </c>
      <c r="D542" s="91" t="s">
        <v>1492</v>
      </c>
      <c r="E542" s="92" t="s">
        <v>1493</v>
      </c>
      <c r="F542" s="93" t="s">
        <v>371</v>
      </c>
      <c r="G542" s="100">
        <v>923.32</v>
      </c>
      <c r="H542" s="95">
        <f>ROUND(I542/G542,2)</f>
        <v>1171.45</v>
      </c>
      <c r="I542" s="96">
        <v>1081621.74</v>
      </c>
      <c r="J542" s="95">
        <f>ROUND(H542*$H$13*$I$13,2)</f>
        <v>1303.92</v>
      </c>
      <c r="K542" s="96">
        <f>ROUND(G542*J542,2)</f>
        <v>1203935.4099999999</v>
      </c>
      <c r="L542" s="89"/>
      <c r="M542" s="235"/>
      <c r="N542" s="253">
        <f>ROUND(I542*H$13*I$13,2)</f>
        <v>1203932.82</v>
      </c>
      <c r="O542" s="254">
        <f t="shared" ref="O542:O605" si="11">N542-K542</f>
        <v>-2.59</v>
      </c>
    </row>
    <row r="543" spans="1:15" s="28" customFormat="1" ht="15" outlineLevel="1" x14ac:dyDescent="0.25">
      <c r="A543" s="90" t="s">
        <v>1494</v>
      </c>
      <c r="B543" s="91" t="s">
        <v>284</v>
      </c>
      <c r="C543" s="91" t="s">
        <v>1495</v>
      </c>
      <c r="D543" s="91" t="s">
        <v>1496</v>
      </c>
      <c r="E543" s="92" t="s">
        <v>1497</v>
      </c>
      <c r="F543" s="93" t="s">
        <v>489</v>
      </c>
      <c r="G543" s="97">
        <v>243.06659999999999</v>
      </c>
      <c r="H543" s="95">
        <f>ROUND(I543/G543,2)</f>
        <v>535.26</v>
      </c>
      <c r="I543" s="96">
        <v>130103.73</v>
      </c>
      <c r="J543" s="95">
        <f>ROUND(H543*$H$13*$I$13,2)</f>
        <v>595.79</v>
      </c>
      <c r="K543" s="96">
        <f>ROUND(G543*J543,2)</f>
        <v>144816.65</v>
      </c>
      <c r="L543" s="89"/>
      <c r="M543" s="235"/>
      <c r="N543" s="253">
        <f>ROUND(I543*H$13*I$13,2)</f>
        <v>144816.01999999999</v>
      </c>
      <c r="O543" s="254">
        <f t="shared" si="11"/>
        <v>-0.63</v>
      </c>
    </row>
    <row r="544" spans="1:15" s="28" customFormat="1" ht="15" outlineLevel="1" x14ac:dyDescent="0.25">
      <c r="A544" s="90"/>
      <c r="B544" s="310" t="s">
        <v>1498</v>
      </c>
      <c r="C544" s="311"/>
      <c r="D544" s="311"/>
      <c r="E544" s="312"/>
      <c r="F544" s="93"/>
      <c r="G544" s="97"/>
      <c r="H544" s="95"/>
      <c r="I544" s="96"/>
      <c r="J544" s="95"/>
      <c r="K544" s="96"/>
      <c r="L544" s="89"/>
      <c r="M544" s="235"/>
      <c r="N544" s="253">
        <f>ROUND(I544*H$13*I$13,2)</f>
        <v>0</v>
      </c>
      <c r="O544" s="254">
        <f t="shared" si="11"/>
        <v>0</v>
      </c>
    </row>
    <row r="545" spans="1:15" s="28" customFormat="1" ht="22.5" outlineLevel="1" x14ac:dyDescent="0.25">
      <c r="A545" s="90" t="s">
        <v>1499</v>
      </c>
      <c r="B545" s="91" t="s">
        <v>284</v>
      </c>
      <c r="C545" s="91" t="s">
        <v>1500</v>
      </c>
      <c r="D545" s="91" t="s">
        <v>1501</v>
      </c>
      <c r="E545" s="92" t="s">
        <v>1502</v>
      </c>
      <c r="F545" s="93" t="s">
        <v>363</v>
      </c>
      <c r="G545" s="97">
        <v>28.906700000000001</v>
      </c>
      <c r="H545" s="95">
        <f>ROUND(I545/G545,2)</f>
        <v>51497.53</v>
      </c>
      <c r="I545" s="96">
        <v>1488623.51</v>
      </c>
      <c r="J545" s="95">
        <f>ROUND(H545*$H$13*$I$13,2)</f>
        <v>57320.93</v>
      </c>
      <c r="K545" s="96">
        <f>ROUND(G545*J545,2)</f>
        <v>1656958.93</v>
      </c>
      <c r="L545" s="89"/>
      <c r="M545" s="235"/>
      <c r="N545" s="253">
        <f>ROUND(I545*H$13*I$13,2)</f>
        <v>1656958.84</v>
      </c>
      <c r="O545" s="254">
        <f t="shared" si="11"/>
        <v>-0.09</v>
      </c>
    </row>
    <row r="546" spans="1:15" s="28" customFormat="1" ht="22.5" outlineLevel="1" x14ac:dyDescent="0.25">
      <c r="A546" s="90" t="s">
        <v>1503</v>
      </c>
      <c r="B546" s="91" t="s">
        <v>284</v>
      </c>
      <c r="C546" s="91" t="s">
        <v>1504</v>
      </c>
      <c r="D546" s="91" t="s">
        <v>1505</v>
      </c>
      <c r="E546" s="92" t="s">
        <v>1506</v>
      </c>
      <c r="F546" s="93" t="s">
        <v>297</v>
      </c>
      <c r="G546" s="101">
        <v>1.044</v>
      </c>
      <c r="H546" s="95">
        <f>ROUND(I546/G546,2)</f>
        <v>86331.46</v>
      </c>
      <c r="I546" s="96">
        <v>90130.04</v>
      </c>
      <c r="J546" s="95">
        <f>ROUND(H546*$H$13*$I$13,2)</f>
        <v>96093.93</v>
      </c>
      <c r="K546" s="96">
        <f>ROUND(G546*J546,2)</f>
        <v>100322.06</v>
      </c>
      <c r="L546" s="89"/>
      <c r="M546" s="235"/>
      <c r="N546" s="253">
        <f>ROUND(I546*H$13*I$13,2)</f>
        <v>100322.05</v>
      </c>
      <c r="O546" s="254">
        <f t="shared" si="11"/>
        <v>-0.01</v>
      </c>
    </row>
    <row r="547" spans="1:15" s="28" customFormat="1" ht="15" outlineLevel="1" x14ac:dyDescent="0.25">
      <c r="A547" s="90" t="s">
        <v>1507</v>
      </c>
      <c r="B547" s="91" t="s">
        <v>284</v>
      </c>
      <c r="C547" s="91" t="s">
        <v>1508</v>
      </c>
      <c r="D547" s="91" t="s">
        <v>1509</v>
      </c>
      <c r="E547" s="92" t="s">
        <v>1510</v>
      </c>
      <c r="F547" s="93" t="s">
        <v>185</v>
      </c>
      <c r="G547" s="97">
        <v>0.16919999999999999</v>
      </c>
      <c r="H547" s="95">
        <f>ROUND(I547/G547,2)</f>
        <v>15158.98</v>
      </c>
      <c r="I547" s="96">
        <v>2564.9</v>
      </c>
      <c r="J547" s="95">
        <f>ROUND(H547*$H$13*$I$13,2)</f>
        <v>16873.18</v>
      </c>
      <c r="K547" s="96">
        <f>ROUND(G547*J547,2)</f>
        <v>2854.94</v>
      </c>
      <c r="L547" s="89"/>
      <c r="M547" s="235"/>
      <c r="N547" s="253">
        <f>ROUND(I547*H$13*I$13,2)</f>
        <v>2854.94</v>
      </c>
      <c r="O547" s="254">
        <f t="shared" si="11"/>
        <v>0</v>
      </c>
    </row>
    <row r="548" spans="1:15" s="28" customFormat="1" ht="15" outlineLevel="1" x14ac:dyDescent="0.25">
      <c r="A548" s="90"/>
      <c r="B548" s="310" t="s">
        <v>1511</v>
      </c>
      <c r="C548" s="311"/>
      <c r="D548" s="311"/>
      <c r="E548" s="312"/>
      <c r="F548" s="93"/>
      <c r="G548" s="97"/>
      <c r="H548" s="95"/>
      <c r="I548" s="96"/>
      <c r="J548" s="95"/>
      <c r="K548" s="96"/>
      <c r="L548" s="89"/>
      <c r="M548" s="235"/>
      <c r="N548" s="253">
        <f>ROUND(I548*H$13*I$13,2)</f>
        <v>0</v>
      </c>
      <c r="O548" s="254">
        <f t="shared" si="11"/>
        <v>0</v>
      </c>
    </row>
    <row r="549" spans="1:15" s="28" customFormat="1" ht="22.5" outlineLevel="1" x14ac:dyDescent="0.25">
      <c r="A549" s="90" t="s">
        <v>1512</v>
      </c>
      <c r="B549" s="91" t="s">
        <v>284</v>
      </c>
      <c r="C549" s="91" t="s">
        <v>1513</v>
      </c>
      <c r="D549" s="91" t="s">
        <v>1514</v>
      </c>
      <c r="E549" s="92" t="s">
        <v>1515</v>
      </c>
      <c r="F549" s="93" t="s">
        <v>363</v>
      </c>
      <c r="G549" s="101">
        <v>2.7389999999999999</v>
      </c>
      <c r="H549" s="95">
        <f>ROUND(I549/G549,2)</f>
        <v>677652.61</v>
      </c>
      <c r="I549" s="96">
        <v>1856090.5</v>
      </c>
      <c r="J549" s="95">
        <f>ROUND(H549*$H$13*$I$13,2)</f>
        <v>754282.38</v>
      </c>
      <c r="K549" s="96">
        <f>ROUND(G549*J549,2)</f>
        <v>2065979.44</v>
      </c>
      <c r="L549" s="89"/>
      <c r="M549" s="235"/>
      <c r="N549" s="253">
        <f>ROUND(I549*H$13*I$13,2)</f>
        <v>2065979.44</v>
      </c>
      <c r="O549" s="254">
        <f t="shared" si="11"/>
        <v>0</v>
      </c>
    </row>
    <row r="550" spans="1:15" s="28" customFormat="1" ht="15" outlineLevel="1" x14ac:dyDescent="0.25">
      <c r="A550" s="90" t="s">
        <v>1516</v>
      </c>
      <c r="B550" s="91" t="s">
        <v>284</v>
      </c>
      <c r="C550" s="91" t="s">
        <v>1517</v>
      </c>
      <c r="D550" s="91" t="s">
        <v>1518</v>
      </c>
      <c r="E550" s="92" t="s">
        <v>1519</v>
      </c>
      <c r="F550" s="93" t="s">
        <v>185</v>
      </c>
      <c r="G550" s="100">
        <v>30.68</v>
      </c>
      <c r="H550" s="95">
        <f>ROUND(I550/G550,2)</f>
        <v>12640.26</v>
      </c>
      <c r="I550" s="96">
        <v>387803.11</v>
      </c>
      <c r="J550" s="95">
        <f>ROUND(H550*$H$13*$I$13,2)</f>
        <v>14069.64</v>
      </c>
      <c r="K550" s="96">
        <f>ROUND(G550*J550,2)</f>
        <v>431656.56</v>
      </c>
      <c r="L550" s="89"/>
      <c r="M550" s="235"/>
      <c r="N550" s="253">
        <f>ROUND(I550*H$13*I$13,2)</f>
        <v>431656.35</v>
      </c>
      <c r="O550" s="254">
        <f t="shared" si="11"/>
        <v>-0.21</v>
      </c>
    </row>
    <row r="551" spans="1:15" s="28" customFormat="1" ht="33.75" outlineLevel="1" x14ac:dyDescent="0.25">
      <c r="A551" s="90" t="s">
        <v>1520</v>
      </c>
      <c r="B551" s="91" t="s">
        <v>284</v>
      </c>
      <c r="C551" s="91" t="s">
        <v>1521</v>
      </c>
      <c r="D551" s="91" t="s">
        <v>1522</v>
      </c>
      <c r="E551" s="92" t="s">
        <v>1523</v>
      </c>
      <c r="F551" s="93" t="s">
        <v>363</v>
      </c>
      <c r="G551" s="101">
        <v>2.7389999999999999</v>
      </c>
      <c r="H551" s="95">
        <f>ROUND(I551/G551,2)</f>
        <v>210702.29</v>
      </c>
      <c r="I551" s="96">
        <v>577113.57999999996</v>
      </c>
      <c r="J551" s="95">
        <f>ROUND(H551*$H$13*$I$13,2)</f>
        <v>234528.76</v>
      </c>
      <c r="K551" s="96">
        <f>ROUND(G551*J551,2)</f>
        <v>642374.27</v>
      </c>
      <c r="L551" s="89"/>
      <c r="M551" s="235"/>
      <c r="N551" s="253">
        <f>ROUND(I551*H$13*I$13,2)</f>
        <v>642374.28</v>
      </c>
      <c r="O551" s="254">
        <f t="shared" si="11"/>
        <v>0.01</v>
      </c>
    </row>
    <row r="552" spans="1:15" s="28" customFormat="1" ht="22.5" outlineLevel="1" x14ac:dyDescent="0.25">
      <c r="A552" s="90" t="s">
        <v>1524</v>
      </c>
      <c r="B552" s="91" t="s">
        <v>284</v>
      </c>
      <c r="C552" s="91" t="s">
        <v>1525</v>
      </c>
      <c r="D552" s="91" t="s">
        <v>1526</v>
      </c>
      <c r="E552" s="92" t="s">
        <v>1527</v>
      </c>
      <c r="F552" s="93" t="s">
        <v>363</v>
      </c>
      <c r="G552" s="101">
        <v>2.7389999999999999</v>
      </c>
      <c r="H552" s="95">
        <f>ROUND(I552/G552,2)</f>
        <v>415692.03</v>
      </c>
      <c r="I552" s="96">
        <v>1138580.47</v>
      </c>
      <c r="J552" s="95">
        <f>ROUND(H552*$H$13*$I$13,2)</f>
        <v>462698.98</v>
      </c>
      <c r="K552" s="96">
        <f>ROUND(G552*J552,2)</f>
        <v>1267332.51</v>
      </c>
      <c r="L552" s="89"/>
      <c r="M552" s="235"/>
      <c r="N552" s="253">
        <f>ROUND(I552*H$13*I$13,2)</f>
        <v>1267332.52</v>
      </c>
      <c r="O552" s="254">
        <f t="shared" si="11"/>
        <v>0.01</v>
      </c>
    </row>
    <row r="553" spans="1:15" s="28" customFormat="1" ht="22.5" outlineLevel="1" x14ac:dyDescent="0.25">
      <c r="A553" s="90" t="s">
        <v>1528</v>
      </c>
      <c r="B553" s="91" t="s">
        <v>284</v>
      </c>
      <c r="C553" s="91" t="s">
        <v>1529</v>
      </c>
      <c r="D553" s="91" t="s">
        <v>1530</v>
      </c>
      <c r="E553" s="92" t="s">
        <v>1531</v>
      </c>
      <c r="F553" s="93" t="s">
        <v>380</v>
      </c>
      <c r="G553" s="100">
        <v>657.36</v>
      </c>
      <c r="H553" s="95">
        <f>ROUND(I553/G553,2)</f>
        <v>125.28</v>
      </c>
      <c r="I553" s="96">
        <v>82355.23</v>
      </c>
      <c r="J553" s="95">
        <f>ROUND(H553*$H$13*$I$13,2)</f>
        <v>139.44999999999999</v>
      </c>
      <c r="K553" s="96">
        <f>ROUND(G553*J553,2)</f>
        <v>91668.85</v>
      </c>
      <c r="L553" s="89"/>
      <c r="M553" s="235"/>
      <c r="N553" s="253">
        <f>ROUND(I553*H$13*I$13,2)</f>
        <v>91668.06</v>
      </c>
      <c r="O553" s="254">
        <f t="shared" si="11"/>
        <v>-0.79</v>
      </c>
    </row>
    <row r="554" spans="1:15" s="28" customFormat="1" ht="22.5" outlineLevel="1" x14ac:dyDescent="0.25">
      <c r="A554" s="90" t="s">
        <v>1532</v>
      </c>
      <c r="B554" s="91" t="s">
        <v>284</v>
      </c>
      <c r="C554" s="91" t="s">
        <v>1533</v>
      </c>
      <c r="D554" s="91" t="s">
        <v>1534</v>
      </c>
      <c r="E554" s="92" t="s">
        <v>1535</v>
      </c>
      <c r="F554" s="93" t="s">
        <v>363</v>
      </c>
      <c r="G554" s="101">
        <v>2.7389999999999999</v>
      </c>
      <c r="H554" s="95">
        <f>ROUND(I554/G554,2)</f>
        <v>17266.349999999999</v>
      </c>
      <c r="I554" s="96">
        <v>47292.54</v>
      </c>
      <c r="J554" s="95">
        <f>ROUND(H554*$H$13*$I$13,2)</f>
        <v>19218.849999999999</v>
      </c>
      <c r="K554" s="96">
        <f>ROUND(G554*J554,2)</f>
        <v>52640.43</v>
      </c>
      <c r="L554" s="89"/>
      <c r="M554" s="235"/>
      <c r="N554" s="253">
        <f>ROUND(I554*H$13*I$13,2)</f>
        <v>52640.44</v>
      </c>
      <c r="O554" s="254">
        <f t="shared" si="11"/>
        <v>0.01</v>
      </c>
    </row>
    <row r="555" spans="1:15" s="28" customFormat="1" ht="22.5" outlineLevel="1" x14ac:dyDescent="0.25">
      <c r="A555" s="90" t="s">
        <v>1536</v>
      </c>
      <c r="B555" s="91" t="s">
        <v>284</v>
      </c>
      <c r="C555" s="91" t="s">
        <v>1537</v>
      </c>
      <c r="D555" s="91" t="s">
        <v>1538</v>
      </c>
      <c r="E555" s="92" t="s">
        <v>1539</v>
      </c>
      <c r="F555" s="93" t="s">
        <v>297</v>
      </c>
      <c r="G555" s="97">
        <v>0.1041</v>
      </c>
      <c r="H555" s="95">
        <f>ROUND(I555/G555,2)</f>
        <v>170457.64</v>
      </c>
      <c r="I555" s="96">
        <v>17744.64</v>
      </c>
      <c r="J555" s="95">
        <f>ROUND(H555*$H$13*$I$13,2)</f>
        <v>189733.19</v>
      </c>
      <c r="K555" s="96">
        <f>ROUND(G555*J555,2)</f>
        <v>19751.23</v>
      </c>
      <c r="L555" s="89"/>
      <c r="M555" s="235"/>
      <c r="N555" s="253">
        <f>ROUND(I555*H$13*I$13,2)</f>
        <v>19751.23</v>
      </c>
      <c r="O555" s="254">
        <f t="shared" si="11"/>
        <v>0</v>
      </c>
    </row>
    <row r="556" spans="1:15" s="28" customFormat="1" ht="15" outlineLevel="1" x14ac:dyDescent="0.25">
      <c r="A556" s="90" t="s">
        <v>1540</v>
      </c>
      <c r="B556" s="91" t="s">
        <v>284</v>
      </c>
      <c r="C556" s="91" t="s">
        <v>1541</v>
      </c>
      <c r="D556" s="91" t="s">
        <v>1542</v>
      </c>
      <c r="E556" s="92" t="s">
        <v>1543</v>
      </c>
      <c r="F556" s="93" t="s">
        <v>380</v>
      </c>
      <c r="G556" s="98">
        <v>35.6</v>
      </c>
      <c r="H556" s="95">
        <f>ROUND(I556/G556,2)</f>
        <v>2466.61</v>
      </c>
      <c r="I556" s="96">
        <v>87811.49</v>
      </c>
      <c r="J556" s="95">
        <f>ROUND(H556*$H$13*$I$13,2)</f>
        <v>2745.54</v>
      </c>
      <c r="K556" s="96">
        <f>ROUND(G556*J556,2)</f>
        <v>97741.22</v>
      </c>
      <c r="L556" s="89"/>
      <c r="M556" s="235"/>
      <c r="N556" s="253">
        <f>ROUND(I556*H$13*I$13,2)</f>
        <v>97741.32</v>
      </c>
      <c r="O556" s="254">
        <f t="shared" si="11"/>
        <v>0.1</v>
      </c>
    </row>
    <row r="557" spans="1:15" s="28" customFormat="1" ht="15" outlineLevel="1" x14ac:dyDescent="0.25">
      <c r="A557" s="90"/>
      <c r="B557" s="310" t="s">
        <v>372</v>
      </c>
      <c r="C557" s="311"/>
      <c r="D557" s="311"/>
      <c r="E557" s="312"/>
      <c r="F557" s="93"/>
      <c r="G557" s="98"/>
      <c r="H557" s="95"/>
      <c r="I557" s="96"/>
      <c r="J557" s="95"/>
      <c r="K557" s="96"/>
      <c r="L557" s="89"/>
      <c r="M557" s="235"/>
      <c r="N557" s="253">
        <f>ROUND(I557*H$13*I$13,2)</f>
        <v>0</v>
      </c>
      <c r="O557" s="254">
        <f t="shared" si="11"/>
        <v>0</v>
      </c>
    </row>
    <row r="558" spans="1:15" s="28" customFormat="1" ht="22.5" outlineLevel="1" x14ac:dyDescent="0.25">
      <c r="A558" s="90" t="s">
        <v>1544</v>
      </c>
      <c r="B558" s="91" t="s">
        <v>284</v>
      </c>
      <c r="C558" s="91" t="s">
        <v>1545</v>
      </c>
      <c r="D558" s="91" t="s">
        <v>1546</v>
      </c>
      <c r="E558" s="92" t="s">
        <v>1547</v>
      </c>
      <c r="F558" s="93" t="s">
        <v>363</v>
      </c>
      <c r="G558" s="101">
        <v>2.4350000000000001</v>
      </c>
      <c r="H558" s="95">
        <f>ROUND(I558/G558,2)</f>
        <v>432522.84</v>
      </c>
      <c r="I558" s="96">
        <v>1053193.1200000001</v>
      </c>
      <c r="J558" s="95">
        <f>ROUND(H558*$H$13*$I$13,2)</f>
        <v>481433.04</v>
      </c>
      <c r="K558" s="96">
        <f>ROUND(G558*J558,2)</f>
        <v>1172289.45</v>
      </c>
      <c r="L558" s="89"/>
      <c r="M558" s="235"/>
      <c r="N558" s="253">
        <f>ROUND(I558*H$13*I$13,2)</f>
        <v>1172289.46</v>
      </c>
      <c r="O558" s="254">
        <f t="shared" si="11"/>
        <v>0.01</v>
      </c>
    </row>
    <row r="559" spans="1:15" s="28" customFormat="1" ht="22.5" outlineLevel="1" x14ac:dyDescent="0.25">
      <c r="A559" s="90" t="s">
        <v>1548</v>
      </c>
      <c r="B559" s="91" t="s">
        <v>284</v>
      </c>
      <c r="C559" s="91" t="s">
        <v>1549</v>
      </c>
      <c r="D559" s="91" t="s">
        <v>1550</v>
      </c>
      <c r="E559" s="92" t="s">
        <v>1551</v>
      </c>
      <c r="F559" s="93" t="s">
        <v>371</v>
      </c>
      <c r="G559" s="98">
        <v>243.5</v>
      </c>
      <c r="H559" s="95">
        <f>ROUND(I559/G559,2)</f>
        <v>2554.63</v>
      </c>
      <c r="I559" s="96">
        <v>622053.38</v>
      </c>
      <c r="J559" s="95">
        <f>ROUND(H559*$H$13*$I$13,2)</f>
        <v>2843.51</v>
      </c>
      <c r="K559" s="96">
        <f>ROUND(G559*J559,2)</f>
        <v>692394.69</v>
      </c>
      <c r="L559" s="89"/>
      <c r="M559" s="235"/>
      <c r="N559" s="253">
        <f>ROUND(I559*H$13*I$13,2)</f>
        <v>692395.92</v>
      </c>
      <c r="O559" s="254">
        <f t="shared" si="11"/>
        <v>1.23</v>
      </c>
    </row>
    <row r="560" spans="1:15" s="28" customFormat="1" ht="22.5" outlineLevel="1" x14ac:dyDescent="0.25">
      <c r="A560" s="90" t="s">
        <v>1552</v>
      </c>
      <c r="B560" s="91" t="s">
        <v>284</v>
      </c>
      <c r="C560" s="91" t="s">
        <v>1553</v>
      </c>
      <c r="D560" s="91" t="s">
        <v>1554</v>
      </c>
      <c r="E560" s="92" t="s">
        <v>1555</v>
      </c>
      <c r="F560" s="93" t="s">
        <v>371</v>
      </c>
      <c r="G560" s="101">
        <v>250.80500000000001</v>
      </c>
      <c r="H560" s="95">
        <f>ROUND(I560/G560,2)</f>
        <v>1354.92</v>
      </c>
      <c r="I560" s="96">
        <v>339820.97</v>
      </c>
      <c r="J560" s="95">
        <f>ROUND(H560*$H$13*$I$13,2)</f>
        <v>1508.14</v>
      </c>
      <c r="K560" s="96">
        <f>ROUND(G560*J560,2)</f>
        <v>378249.05</v>
      </c>
      <c r="L560" s="89"/>
      <c r="M560" s="235"/>
      <c r="N560" s="253">
        <f>ROUND(I560*H$13*I$13,2)</f>
        <v>378248.33</v>
      </c>
      <c r="O560" s="254">
        <f t="shared" si="11"/>
        <v>-0.72</v>
      </c>
    </row>
    <row r="561" spans="1:15" s="28" customFormat="1" ht="15" outlineLevel="1" x14ac:dyDescent="0.25">
      <c r="A561" s="90" t="s">
        <v>1556</v>
      </c>
      <c r="B561" s="91" t="s">
        <v>284</v>
      </c>
      <c r="C561" s="91" t="s">
        <v>1557</v>
      </c>
      <c r="D561" s="91" t="s">
        <v>1518</v>
      </c>
      <c r="E561" s="92" t="s">
        <v>1519</v>
      </c>
      <c r="F561" s="93" t="s">
        <v>185</v>
      </c>
      <c r="G561" s="100">
        <v>21.82</v>
      </c>
      <c r="H561" s="95">
        <f>ROUND(I561/G561,2)</f>
        <v>12640.26</v>
      </c>
      <c r="I561" s="96">
        <v>275810.46999999997</v>
      </c>
      <c r="J561" s="95">
        <f>ROUND(H561*$H$13*$I$13,2)</f>
        <v>14069.64</v>
      </c>
      <c r="K561" s="96">
        <f>ROUND(G561*J561,2)</f>
        <v>306999.53999999998</v>
      </c>
      <c r="L561" s="89"/>
      <c r="M561" s="235"/>
      <c r="N561" s="253">
        <f>ROUND(I561*H$13*I$13,2)</f>
        <v>306999.45</v>
      </c>
      <c r="O561" s="254">
        <f t="shared" si="11"/>
        <v>-0.09</v>
      </c>
    </row>
    <row r="562" spans="1:15" s="28" customFormat="1" ht="15" outlineLevel="1" x14ac:dyDescent="0.25">
      <c r="A562" s="90" t="s">
        <v>1558</v>
      </c>
      <c r="B562" s="91" t="s">
        <v>284</v>
      </c>
      <c r="C562" s="91" t="s">
        <v>1559</v>
      </c>
      <c r="D562" s="91" t="s">
        <v>1560</v>
      </c>
      <c r="E562" s="92" t="s">
        <v>1561</v>
      </c>
      <c r="F562" s="93" t="s">
        <v>1562</v>
      </c>
      <c r="G562" s="97">
        <v>25.080500000000001</v>
      </c>
      <c r="H562" s="95">
        <f>ROUND(I562/G562,2)</f>
        <v>2474.34</v>
      </c>
      <c r="I562" s="96">
        <v>62057.72</v>
      </c>
      <c r="J562" s="95">
        <f>ROUND(H562*$H$13*$I$13,2)</f>
        <v>2754.14</v>
      </c>
      <c r="K562" s="96">
        <f>ROUND(G562*J562,2)</f>
        <v>69075.210000000006</v>
      </c>
      <c r="L562" s="89"/>
      <c r="M562" s="235"/>
      <c r="N562" s="253">
        <f>ROUND(I562*H$13*I$13,2)</f>
        <v>69075.28</v>
      </c>
      <c r="O562" s="254">
        <f t="shared" si="11"/>
        <v>7.0000000000000007E-2</v>
      </c>
    </row>
    <row r="563" spans="1:15" s="28" customFormat="1" ht="15" outlineLevel="1" x14ac:dyDescent="0.25">
      <c r="A563" s="90" t="s">
        <v>1563</v>
      </c>
      <c r="B563" s="91" t="s">
        <v>284</v>
      </c>
      <c r="C563" s="91" t="s">
        <v>1564</v>
      </c>
      <c r="D563" s="91" t="s">
        <v>1565</v>
      </c>
      <c r="E563" s="92" t="s">
        <v>1566</v>
      </c>
      <c r="F563" s="93" t="s">
        <v>214</v>
      </c>
      <c r="G563" s="100">
        <v>19.48</v>
      </c>
      <c r="H563" s="95">
        <f>ROUND(I563/G563,2)</f>
        <v>818.39</v>
      </c>
      <c r="I563" s="96">
        <v>15942.28</v>
      </c>
      <c r="J563" s="95">
        <f>ROUND(H563*$H$13*$I$13,2)</f>
        <v>910.93</v>
      </c>
      <c r="K563" s="96">
        <f>ROUND(G563*J563,2)</f>
        <v>17744.919999999998</v>
      </c>
      <c r="L563" s="89"/>
      <c r="M563" s="235"/>
      <c r="N563" s="253">
        <f>ROUND(I563*H$13*I$13,2)</f>
        <v>17745.05</v>
      </c>
      <c r="O563" s="254">
        <f t="shared" si="11"/>
        <v>0.13</v>
      </c>
    </row>
    <row r="564" spans="1:15" s="28" customFormat="1" ht="22.5" outlineLevel="1" x14ac:dyDescent="0.25">
      <c r="A564" s="90" t="s">
        <v>1567</v>
      </c>
      <c r="B564" s="91" t="s">
        <v>284</v>
      </c>
      <c r="C564" s="91" t="s">
        <v>1568</v>
      </c>
      <c r="D564" s="91" t="s">
        <v>1514</v>
      </c>
      <c r="E564" s="92" t="s">
        <v>1515</v>
      </c>
      <c r="F564" s="93" t="s">
        <v>363</v>
      </c>
      <c r="G564" s="101">
        <v>23.731999999999999</v>
      </c>
      <c r="H564" s="95">
        <f>ROUND(I564/G564,2)</f>
        <v>677652.93</v>
      </c>
      <c r="I564" s="96">
        <v>16082059.289999999</v>
      </c>
      <c r="J564" s="95">
        <f>ROUND(H564*$H$13*$I$13,2)</f>
        <v>754282.74</v>
      </c>
      <c r="K564" s="96">
        <f>ROUND(G564*J564,2)</f>
        <v>17900637.989999998</v>
      </c>
      <c r="L564" s="89"/>
      <c r="M564" s="235"/>
      <c r="N564" s="253">
        <f>ROUND(I564*H$13*I$13,2)</f>
        <v>17900637.850000001</v>
      </c>
      <c r="O564" s="254">
        <f t="shared" si="11"/>
        <v>-0.14000000000000001</v>
      </c>
    </row>
    <row r="565" spans="1:15" s="28" customFormat="1" ht="15" outlineLevel="1" x14ac:dyDescent="0.25">
      <c r="A565" s="90" t="s">
        <v>1569</v>
      </c>
      <c r="B565" s="91" t="s">
        <v>284</v>
      </c>
      <c r="C565" s="91" t="s">
        <v>1570</v>
      </c>
      <c r="D565" s="91" t="s">
        <v>1518</v>
      </c>
      <c r="E565" s="92" t="s">
        <v>1519</v>
      </c>
      <c r="F565" s="93" t="s">
        <v>185</v>
      </c>
      <c r="G565" s="98">
        <v>265.8</v>
      </c>
      <c r="H565" s="95">
        <f>ROUND(I565/G565,2)</f>
        <v>12640.26</v>
      </c>
      <c r="I565" s="96">
        <v>3359780.81</v>
      </c>
      <c r="J565" s="95">
        <f>ROUND(H565*$H$13*$I$13,2)</f>
        <v>14069.64</v>
      </c>
      <c r="K565" s="96">
        <f>ROUND(G565*J565,2)</f>
        <v>3739710.31</v>
      </c>
      <c r="L565" s="89"/>
      <c r="M565" s="235"/>
      <c r="N565" s="253">
        <f>ROUND(I565*H$13*I$13,2)</f>
        <v>3739708.86</v>
      </c>
      <c r="O565" s="254">
        <f t="shared" si="11"/>
        <v>-1.45</v>
      </c>
    </row>
    <row r="566" spans="1:15" s="28" customFormat="1" ht="33.75" outlineLevel="1" x14ac:dyDescent="0.25">
      <c r="A566" s="90" t="s">
        <v>1571</v>
      </c>
      <c r="B566" s="91" t="s">
        <v>284</v>
      </c>
      <c r="C566" s="91" t="s">
        <v>1572</v>
      </c>
      <c r="D566" s="91" t="s">
        <v>1522</v>
      </c>
      <c r="E566" s="92" t="s">
        <v>1523</v>
      </c>
      <c r="F566" s="93" t="s">
        <v>363</v>
      </c>
      <c r="G566" s="101">
        <v>23.731999999999999</v>
      </c>
      <c r="H566" s="95">
        <f>ROUND(I566/G566,2)</f>
        <v>210702.07</v>
      </c>
      <c r="I566" s="96">
        <v>5000381.53</v>
      </c>
      <c r="J566" s="95">
        <f>ROUND(H566*$H$13*$I$13,2)</f>
        <v>234528.51</v>
      </c>
      <c r="K566" s="96">
        <f>ROUND(G566*J566,2)</f>
        <v>5565830.5999999996</v>
      </c>
      <c r="L566" s="89"/>
      <c r="M566" s="235"/>
      <c r="N566" s="253">
        <f>ROUND(I566*H$13*I$13,2)</f>
        <v>5565830.6699999999</v>
      </c>
      <c r="O566" s="254">
        <f t="shared" si="11"/>
        <v>7.0000000000000007E-2</v>
      </c>
    </row>
    <row r="567" spans="1:15" s="28" customFormat="1" ht="22.5" outlineLevel="1" x14ac:dyDescent="0.25">
      <c r="A567" s="90" t="s">
        <v>1573</v>
      </c>
      <c r="B567" s="91" t="s">
        <v>284</v>
      </c>
      <c r="C567" s="91" t="s">
        <v>1574</v>
      </c>
      <c r="D567" s="91" t="s">
        <v>1526</v>
      </c>
      <c r="E567" s="92" t="s">
        <v>1527</v>
      </c>
      <c r="F567" s="93" t="s">
        <v>363</v>
      </c>
      <c r="G567" s="101">
        <v>23.731999999999999</v>
      </c>
      <c r="H567" s="95">
        <f>ROUND(I567/G567,2)</f>
        <v>415691.82</v>
      </c>
      <c r="I567" s="96">
        <v>9865198.2799999993</v>
      </c>
      <c r="J567" s="95">
        <f>ROUND(H567*$H$13*$I$13,2)</f>
        <v>462698.75</v>
      </c>
      <c r="K567" s="96">
        <f>ROUND(G567*J567,2)</f>
        <v>10980766.74</v>
      </c>
      <c r="L567" s="89"/>
      <c r="M567" s="235"/>
      <c r="N567" s="253">
        <f>ROUND(I567*H$13*I$13,2)</f>
        <v>10980766.74</v>
      </c>
      <c r="O567" s="254">
        <f t="shared" si="11"/>
        <v>0</v>
      </c>
    </row>
    <row r="568" spans="1:15" s="28" customFormat="1" ht="22.5" outlineLevel="1" x14ac:dyDescent="0.25">
      <c r="A568" s="90" t="s">
        <v>1575</v>
      </c>
      <c r="B568" s="91" t="s">
        <v>284</v>
      </c>
      <c r="C568" s="91" t="s">
        <v>1576</v>
      </c>
      <c r="D568" s="91" t="s">
        <v>1530</v>
      </c>
      <c r="E568" s="92" t="s">
        <v>1531</v>
      </c>
      <c r="F568" s="93" t="s">
        <v>380</v>
      </c>
      <c r="G568" s="100">
        <v>5695.68</v>
      </c>
      <c r="H568" s="95">
        <f>ROUND(I568/G568,2)</f>
        <v>125.28</v>
      </c>
      <c r="I568" s="96">
        <v>713565.03</v>
      </c>
      <c r="J568" s="95">
        <f>ROUND(H568*$H$13*$I$13,2)</f>
        <v>139.44999999999999</v>
      </c>
      <c r="K568" s="96">
        <f>ROUND(G568*J568,2)</f>
        <v>794262.58</v>
      </c>
      <c r="L568" s="89"/>
      <c r="M568" s="235"/>
      <c r="N568" s="253">
        <f>ROUND(I568*H$13*I$13,2)</f>
        <v>794255.82</v>
      </c>
      <c r="O568" s="254">
        <f t="shared" si="11"/>
        <v>-6.76</v>
      </c>
    </row>
    <row r="569" spans="1:15" s="28" customFormat="1" ht="22.5" outlineLevel="1" x14ac:dyDescent="0.25">
      <c r="A569" s="90" t="s">
        <v>1577</v>
      </c>
      <c r="B569" s="91" t="s">
        <v>284</v>
      </c>
      <c r="C569" s="91" t="s">
        <v>1578</v>
      </c>
      <c r="D569" s="91" t="s">
        <v>1534</v>
      </c>
      <c r="E569" s="92" t="s">
        <v>1535</v>
      </c>
      <c r="F569" s="93" t="s">
        <v>363</v>
      </c>
      <c r="G569" s="101">
        <v>23.731999999999999</v>
      </c>
      <c r="H569" s="95">
        <f>ROUND(I569/G569,2)</f>
        <v>17266.38</v>
      </c>
      <c r="I569" s="96">
        <v>409765.68</v>
      </c>
      <c r="J569" s="95">
        <f>ROUND(H569*$H$13*$I$13,2)</f>
        <v>19218.88</v>
      </c>
      <c r="K569" s="96">
        <f>ROUND(G569*J569,2)</f>
        <v>456102.46</v>
      </c>
      <c r="L569" s="89"/>
      <c r="M569" s="235"/>
      <c r="N569" s="253">
        <f>ROUND(I569*H$13*I$13,2)</f>
        <v>456102.47</v>
      </c>
      <c r="O569" s="254">
        <f t="shared" si="11"/>
        <v>0.01</v>
      </c>
    </row>
    <row r="570" spans="1:15" s="28" customFormat="1" ht="22.5" outlineLevel="1" x14ac:dyDescent="0.25">
      <c r="A570" s="90" t="s">
        <v>1579</v>
      </c>
      <c r="B570" s="91" t="s">
        <v>284</v>
      </c>
      <c r="C570" s="91" t="s">
        <v>1580</v>
      </c>
      <c r="D570" s="91" t="s">
        <v>1538</v>
      </c>
      <c r="E570" s="92" t="s">
        <v>1539</v>
      </c>
      <c r="F570" s="93" t="s">
        <v>297</v>
      </c>
      <c r="G570" s="97">
        <v>0.90180000000000005</v>
      </c>
      <c r="H570" s="95">
        <f>ROUND(I570/G570,2)</f>
        <v>170457.98</v>
      </c>
      <c r="I570" s="96">
        <v>153719.01</v>
      </c>
      <c r="J570" s="95">
        <f>ROUND(H570*$H$13*$I$13,2)</f>
        <v>189733.57</v>
      </c>
      <c r="K570" s="96">
        <f>ROUND(G570*J570,2)</f>
        <v>171101.73</v>
      </c>
      <c r="L570" s="89"/>
      <c r="M570" s="235"/>
      <c r="N570" s="253">
        <f>ROUND(I570*H$13*I$13,2)</f>
        <v>171101.74</v>
      </c>
      <c r="O570" s="254">
        <f t="shared" si="11"/>
        <v>0.01</v>
      </c>
    </row>
    <row r="571" spans="1:15" s="28" customFormat="1" ht="15" outlineLevel="1" x14ac:dyDescent="0.25">
      <c r="A571" s="90" t="s">
        <v>1581</v>
      </c>
      <c r="B571" s="91" t="s">
        <v>284</v>
      </c>
      <c r="C571" s="91" t="s">
        <v>1582</v>
      </c>
      <c r="D571" s="91" t="s">
        <v>1542</v>
      </c>
      <c r="E571" s="92" t="s">
        <v>1543</v>
      </c>
      <c r="F571" s="93" t="s">
        <v>380</v>
      </c>
      <c r="G571" s="98">
        <v>308.5</v>
      </c>
      <c r="H571" s="95">
        <f>ROUND(I571/G571,2)</f>
        <v>2466.61</v>
      </c>
      <c r="I571" s="96">
        <v>760950.41</v>
      </c>
      <c r="J571" s="95">
        <f>ROUND(H571*$H$13*$I$13,2)</f>
        <v>2745.54</v>
      </c>
      <c r="K571" s="96">
        <f>ROUND(G571*J571,2)</f>
        <v>846999.09</v>
      </c>
      <c r="L571" s="89"/>
      <c r="M571" s="235"/>
      <c r="N571" s="253">
        <f>ROUND(I571*H$13*I$13,2)</f>
        <v>846999.6</v>
      </c>
      <c r="O571" s="254">
        <f t="shared" si="11"/>
        <v>0.51</v>
      </c>
    </row>
    <row r="572" spans="1:15" s="28" customFormat="1" ht="15" outlineLevel="1" x14ac:dyDescent="0.25">
      <c r="A572" s="90"/>
      <c r="B572" s="310" t="s">
        <v>1583</v>
      </c>
      <c r="C572" s="311"/>
      <c r="D572" s="311"/>
      <c r="E572" s="312"/>
      <c r="F572" s="93"/>
      <c r="G572" s="98"/>
      <c r="H572" s="95"/>
      <c r="I572" s="96"/>
      <c r="J572" s="95"/>
      <c r="K572" s="96"/>
      <c r="L572" s="89"/>
      <c r="M572" s="235"/>
      <c r="N572" s="253">
        <f>ROUND(I572*H$13*I$13,2)</f>
        <v>0</v>
      </c>
      <c r="O572" s="254">
        <f t="shared" si="11"/>
        <v>0</v>
      </c>
    </row>
    <row r="573" spans="1:15" s="28" customFormat="1" ht="15" outlineLevel="1" x14ac:dyDescent="0.25">
      <c r="A573" s="90" t="s">
        <v>1584</v>
      </c>
      <c r="B573" s="91" t="s">
        <v>284</v>
      </c>
      <c r="C573" s="91" t="s">
        <v>1585</v>
      </c>
      <c r="D573" s="91" t="s">
        <v>288</v>
      </c>
      <c r="E573" s="92" t="s">
        <v>289</v>
      </c>
      <c r="F573" s="93" t="s">
        <v>172</v>
      </c>
      <c r="G573" s="100">
        <v>0.87</v>
      </c>
      <c r="H573" s="95">
        <f>ROUND(I573/G573,2)</f>
        <v>18832.46</v>
      </c>
      <c r="I573" s="96">
        <v>16384.240000000002</v>
      </c>
      <c r="J573" s="95">
        <f>ROUND(H573*$H$13*$I$13,2)</f>
        <v>20962.060000000001</v>
      </c>
      <c r="K573" s="96">
        <f>ROUND(G573*J573,2)</f>
        <v>18236.990000000002</v>
      </c>
      <c r="L573" s="89"/>
      <c r="M573" s="235"/>
      <c r="N573" s="253">
        <f>ROUND(I573*H$13*I$13,2)</f>
        <v>18236.990000000002</v>
      </c>
      <c r="O573" s="254">
        <f t="shared" si="11"/>
        <v>0</v>
      </c>
    </row>
    <row r="574" spans="1:15" s="28" customFormat="1" ht="15" outlineLevel="1" x14ac:dyDescent="0.25">
      <c r="A574" s="90" t="s">
        <v>1586</v>
      </c>
      <c r="B574" s="91" t="s">
        <v>284</v>
      </c>
      <c r="C574" s="91" t="s">
        <v>1587</v>
      </c>
      <c r="D574" s="91" t="s">
        <v>1588</v>
      </c>
      <c r="E574" s="92" t="s">
        <v>1589</v>
      </c>
      <c r="F574" s="93" t="s">
        <v>185</v>
      </c>
      <c r="G574" s="99">
        <v>58</v>
      </c>
      <c r="H574" s="95">
        <f>ROUND(I574/G574,2)</f>
        <v>3919.37</v>
      </c>
      <c r="I574" s="96">
        <v>227323.35</v>
      </c>
      <c r="J574" s="95">
        <f>ROUND(H574*$H$13*$I$13,2)</f>
        <v>4362.58</v>
      </c>
      <c r="K574" s="96">
        <f>ROUND(G574*J574,2)</f>
        <v>253029.64</v>
      </c>
      <c r="L574" s="89"/>
      <c r="M574" s="235"/>
      <c r="N574" s="253">
        <f>ROUND(I574*H$13*I$13,2)</f>
        <v>253029.35</v>
      </c>
      <c r="O574" s="254">
        <f t="shared" si="11"/>
        <v>-0.28999999999999998</v>
      </c>
    </row>
    <row r="575" spans="1:15" s="28" customFormat="1" ht="22.5" outlineLevel="1" x14ac:dyDescent="0.25">
      <c r="A575" s="90" t="s">
        <v>1590</v>
      </c>
      <c r="B575" s="91" t="s">
        <v>284</v>
      </c>
      <c r="C575" s="91" t="s">
        <v>1591</v>
      </c>
      <c r="D575" s="91" t="s">
        <v>1592</v>
      </c>
      <c r="E575" s="92" t="s">
        <v>1593</v>
      </c>
      <c r="F575" s="93" t="s">
        <v>185</v>
      </c>
      <c r="G575" s="98">
        <v>75.400000000000006</v>
      </c>
      <c r="H575" s="95">
        <f>ROUND(I575/G575,2)</f>
        <v>1800.11</v>
      </c>
      <c r="I575" s="96">
        <v>135728.01</v>
      </c>
      <c r="J575" s="95">
        <f>ROUND(H575*$H$13*$I$13,2)</f>
        <v>2003.67</v>
      </c>
      <c r="K575" s="96">
        <f>ROUND(G575*J575,2)</f>
        <v>151076.72</v>
      </c>
      <c r="L575" s="89"/>
      <c r="M575" s="235"/>
      <c r="N575" s="253">
        <f>ROUND(I575*H$13*I$13,2)</f>
        <v>151076.29999999999</v>
      </c>
      <c r="O575" s="254">
        <f t="shared" si="11"/>
        <v>-0.42</v>
      </c>
    </row>
    <row r="576" spans="1:15" s="28" customFormat="1" ht="15" outlineLevel="1" x14ac:dyDescent="0.25">
      <c r="A576" s="90" t="s">
        <v>1594</v>
      </c>
      <c r="B576" s="91" t="s">
        <v>284</v>
      </c>
      <c r="C576" s="91" t="s">
        <v>1595</v>
      </c>
      <c r="D576" s="91" t="s">
        <v>1596</v>
      </c>
      <c r="E576" s="92" t="s">
        <v>1597</v>
      </c>
      <c r="F576" s="93" t="s">
        <v>185</v>
      </c>
      <c r="G576" s="98">
        <v>75.400000000000006</v>
      </c>
      <c r="H576" s="95">
        <f>ROUND(I576/G576,2)</f>
        <v>4413.59</v>
      </c>
      <c r="I576" s="96">
        <v>332784.37</v>
      </c>
      <c r="J576" s="95">
        <f>ROUND(H576*$H$13*$I$13,2)</f>
        <v>4912.68</v>
      </c>
      <c r="K576" s="96">
        <f>ROUND(G576*J576,2)</f>
        <v>370416.07</v>
      </c>
      <c r="L576" s="89"/>
      <c r="M576" s="235"/>
      <c r="N576" s="253">
        <f>ROUND(I576*H$13*I$13,2)</f>
        <v>370416.03</v>
      </c>
      <c r="O576" s="254">
        <f t="shared" si="11"/>
        <v>-0.04</v>
      </c>
    </row>
    <row r="577" spans="1:15" s="28" customFormat="1" ht="15" outlineLevel="1" x14ac:dyDescent="0.25">
      <c r="A577" s="90" t="s">
        <v>1598</v>
      </c>
      <c r="B577" s="91" t="s">
        <v>284</v>
      </c>
      <c r="C577" s="91" t="s">
        <v>1599</v>
      </c>
      <c r="D577" s="91" t="s">
        <v>1600</v>
      </c>
      <c r="E577" s="92" t="s">
        <v>1601</v>
      </c>
      <c r="F577" s="93" t="s">
        <v>185</v>
      </c>
      <c r="G577" s="100">
        <v>76.91</v>
      </c>
      <c r="H577" s="95">
        <f>ROUND(I577/G577,2)</f>
        <v>6595.24</v>
      </c>
      <c r="I577" s="96">
        <v>507239.99</v>
      </c>
      <c r="J577" s="95">
        <f>ROUND(H577*$H$13*$I$13,2)</f>
        <v>7341.04</v>
      </c>
      <c r="K577" s="96">
        <f>ROUND(G577*J577,2)</f>
        <v>564599.39</v>
      </c>
      <c r="L577" s="89"/>
      <c r="M577" s="235"/>
      <c r="N577" s="253">
        <f>ROUND(I577*H$13*I$13,2)</f>
        <v>564599.30000000005</v>
      </c>
      <c r="O577" s="254">
        <f t="shared" si="11"/>
        <v>-0.09</v>
      </c>
    </row>
    <row r="578" spans="1:15" s="28" customFormat="1" ht="15" outlineLevel="1" x14ac:dyDescent="0.25">
      <c r="A578" s="90"/>
      <c r="B578" s="310" t="s">
        <v>1602</v>
      </c>
      <c r="C578" s="311"/>
      <c r="D578" s="311"/>
      <c r="E578" s="312"/>
      <c r="F578" s="93"/>
      <c r="G578" s="100"/>
      <c r="H578" s="95"/>
      <c r="I578" s="96"/>
      <c r="J578" s="95"/>
      <c r="K578" s="96"/>
      <c r="L578" s="89"/>
      <c r="M578" s="235"/>
      <c r="N578" s="253">
        <f>ROUND(I578*H$13*I$13,2)</f>
        <v>0</v>
      </c>
      <c r="O578" s="254">
        <f t="shared" si="11"/>
        <v>0</v>
      </c>
    </row>
    <row r="579" spans="1:15" s="28" customFormat="1" ht="15" outlineLevel="1" x14ac:dyDescent="0.25">
      <c r="A579" s="90" t="s">
        <v>1603</v>
      </c>
      <c r="B579" s="91" t="s">
        <v>284</v>
      </c>
      <c r="C579" s="91" t="s">
        <v>1604</v>
      </c>
      <c r="D579" s="91" t="s">
        <v>1605</v>
      </c>
      <c r="E579" s="92" t="s">
        <v>1606</v>
      </c>
      <c r="F579" s="93" t="s">
        <v>185</v>
      </c>
      <c r="G579" s="99">
        <v>12</v>
      </c>
      <c r="H579" s="95">
        <f>ROUND(I579/G579,2)</f>
        <v>8174.83</v>
      </c>
      <c r="I579" s="96">
        <v>98097.91</v>
      </c>
      <c r="J579" s="95">
        <f>ROUND(H579*$H$13*$I$13,2)</f>
        <v>9099.25</v>
      </c>
      <c r="K579" s="96">
        <f>ROUND(G579*J579,2)</f>
        <v>109191</v>
      </c>
      <c r="L579" s="89"/>
      <c r="M579" s="235"/>
      <c r="N579" s="253">
        <f>ROUND(I579*H$13*I$13,2)</f>
        <v>109190.94</v>
      </c>
      <c r="O579" s="254">
        <f t="shared" si="11"/>
        <v>-0.06</v>
      </c>
    </row>
    <row r="580" spans="1:15" s="28" customFormat="1" ht="22.5" outlineLevel="1" x14ac:dyDescent="0.25">
      <c r="A580" s="90" t="s">
        <v>1607</v>
      </c>
      <c r="B580" s="91" t="s">
        <v>284</v>
      </c>
      <c r="C580" s="91" t="s">
        <v>1608</v>
      </c>
      <c r="D580" s="91" t="s">
        <v>1609</v>
      </c>
      <c r="E580" s="92" t="s">
        <v>1610</v>
      </c>
      <c r="F580" s="93" t="s">
        <v>297</v>
      </c>
      <c r="G580" s="100">
        <v>0.36</v>
      </c>
      <c r="H580" s="95">
        <f>ROUND(I580/G580,2)</f>
        <v>50495.78</v>
      </c>
      <c r="I580" s="96">
        <v>18178.48</v>
      </c>
      <c r="J580" s="95">
        <f>ROUND(H580*$H$13*$I$13,2)</f>
        <v>56205.9</v>
      </c>
      <c r="K580" s="96">
        <f>ROUND(G580*J580,2)</f>
        <v>20234.12</v>
      </c>
      <c r="L580" s="89"/>
      <c r="M580" s="235"/>
      <c r="N580" s="253">
        <f>ROUND(I580*H$13*I$13,2)</f>
        <v>20234.12</v>
      </c>
      <c r="O580" s="254">
        <f t="shared" si="11"/>
        <v>0</v>
      </c>
    </row>
    <row r="581" spans="1:15" s="28" customFormat="1" ht="15" outlineLevel="1" x14ac:dyDescent="0.25">
      <c r="A581" s="90" t="s">
        <v>1611</v>
      </c>
      <c r="B581" s="91" t="s">
        <v>284</v>
      </c>
      <c r="C581" s="91" t="s">
        <v>1612</v>
      </c>
      <c r="D581" s="91" t="s">
        <v>350</v>
      </c>
      <c r="E581" s="92" t="s">
        <v>351</v>
      </c>
      <c r="F581" s="93" t="s">
        <v>185</v>
      </c>
      <c r="G581" s="100">
        <v>12.18</v>
      </c>
      <c r="H581" s="95">
        <f>ROUND(I581/G581,2)</f>
        <v>7024.29</v>
      </c>
      <c r="I581" s="96">
        <v>85555.83</v>
      </c>
      <c r="J581" s="95">
        <f>ROUND(H581*$H$13*$I$13,2)</f>
        <v>7818.61</v>
      </c>
      <c r="K581" s="96">
        <f>ROUND(G581*J581,2)</f>
        <v>95230.67</v>
      </c>
      <c r="L581" s="89"/>
      <c r="M581" s="235"/>
      <c r="N581" s="253">
        <f>ROUND(I581*H$13*I$13,2)</f>
        <v>95230.59</v>
      </c>
      <c r="O581" s="254">
        <f t="shared" si="11"/>
        <v>-0.08</v>
      </c>
    </row>
    <row r="582" spans="1:15" s="28" customFormat="1" ht="15" outlineLevel="1" x14ac:dyDescent="0.25">
      <c r="A582" s="90" t="s">
        <v>1613</v>
      </c>
      <c r="B582" s="91" t="s">
        <v>284</v>
      </c>
      <c r="C582" s="91" t="s">
        <v>1614</v>
      </c>
      <c r="D582" s="91" t="s">
        <v>1615</v>
      </c>
      <c r="E582" s="92" t="s">
        <v>1616</v>
      </c>
      <c r="F582" s="93" t="s">
        <v>363</v>
      </c>
      <c r="G582" s="101">
        <v>1.0629999999999999</v>
      </c>
      <c r="H582" s="95">
        <f>ROUND(I582/G582,2)</f>
        <v>567906.01</v>
      </c>
      <c r="I582" s="96">
        <v>603684.09</v>
      </c>
      <c r="J582" s="95">
        <f>ROUND(H582*$H$13*$I$13,2)</f>
        <v>632125.5</v>
      </c>
      <c r="K582" s="96">
        <f>ROUND(G582*J582,2)</f>
        <v>671949.41</v>
      </c>
      <c r="L582" s="89"/>
      <c r="M582" s="235"/>
      <c r="N582" s="253">
        <f>ROUND(I582*H$13*I$13,2)</f>
        <v>671949.41</v>
      </c>
      <c r="O582" s="254">
        <f t="shared" si="11"/>
        <v>0</v>
      </c>
    </row>
    <row r="583" spans="1:15" s="263" customFormat="1" ht="22.5" outlineLevel="1" x14ac:dyDescent="0.25">
      <c r="A583" s="90" t="s">
        <v>1617</v>
      </c>
      <c r="B583" s="91" t="s">
        <v>284</v>
      </c>
      <c r="C583" s="91" t="s">
        <v>1618</v>
      </c>
      <c r="D583" s="91" t="s">
        <v>1619</v>
      </c>
      <c r="E583" s="92" t="s">
        <v>1620</v>
      </c>
      <c r="F583" s="93" t="s">
        <v>371</v>
      </c>
      <c r="G583" s="99">
        <v>6</v>
      </c>
      <c r="H583" s="95">
        <f>ROUND(I583/G583,2)</f>
        <v>9563.94</v>
      </c>
      <c r="I583" s="96">
        <v>57383.62</v>
      </c>
      <c r="J583" s="95">
        <f>ROUND(H583*$H$13*$I$13,2)</f>
        <v>10645.44</v>
      </c>
      <c r="K583" s="96">
        <f>ROUND(G583*J583,2)</f>
        <v>63872.639999999999</v>
      </c>
      <c r="L583" s="259"/>
      <c r="M583" s="260"/>
      <c r="N583" s="261">
        <f>ROUND(I583*H$13*I$13,2)</f>
        <v>63872.63</v>
      </c>
      <c r="O583" s="262">
        <f t="shared" si="11"/>
        <v>-0.01</v>
      </c>
    </row>
    <row r="584" spans="1:15" s="28" customFormat="1" ht="15" outlineLevel="1" x14ac:dyDescent="0.25">
      <c r="A584" s="90"/>
      <c r="B584" s="310" t="s">
        <v>1621</v>
      </c>
      <c r="C584" s="311"/>
      <c r="D584" s="311"/>
      <c r="E584" s="312"/>
      <c r="F584" s="93"/>
      <c r="G584" s="99"/>
      <c r="H584" s="95"/>
      <c r="I584" s="96"/>
      <c r="J584" s="95"/>
      <c r="K584" s="96"/>
      <c r="L584" s="89"/>
      <c r="M584" s="235"/>
      <c r="N584" s="253">
        <f>ROUND(I584*H$13*I$13,2)</f>
        <v>0</v>
      </c>
      <c r="O584" s="254">
        <f t="shared" si="11"/>
        <v>0</v>
      </c>
    </row>
    <row r="585" spans="1:15" s="28" customFormat="1" ht="22.5" outlineLevel="1" x14ac:dyDescent="0.25">
      <c r="A585" s="90" t="s">
        <v>1622</v>
      </c>
      <c r="B585" s="91" t="s">
        <v>284</v>
      </c>
      <c r="C585" s="91" t="s">
        <v>1623</v>
      </c>
      <c r="D585" s="91" t="s">
        <v>1624</v>
      </c>
      <c r="E585" s="92" t="s">
        <v>1625</v>
      </c>
      <c r="F585" s="93" t="s">
        <v>297</v>
      </c>
      <c r="G585" s="102">
        <v>10.107945000000001</v>
      </c>
      <c r="H585" s="95">
        <f>ROUND(I585/G585,2)</f>
        <v>52424.85</v>
      </c>
      <c r="I585" s="96">
        <v>529907.44999999995</v>
      </c>
      <c r="J585" s="95">
        <f>ROUND(H585*$H$13*$I$13,2)</f>
        <v>58353.11</v>
      </c>
      <c r="K585" s="96">
        <f>ROUND(G585*J585,2)</f>
        <v>589830.03</v>
      </c>
      <c r="L585" s="89"/>
      <c r="M585" s="235"/>
      <c r="N585" s="253">
        <f>ROUND(I585*H$13*I$13,2)</f>
        <v>589830.02</v>
      </c>
      <c r="O585" s="254">
        <f t="shared" si="11"/>
        <v>-0.01</v>
      </c>
    </row>
    <row r="586" spans="1:15" s="28" customFormat="1" ht="22.5" outlineLevel="1" x14ac:dyDescent="0.25">
      <c r="A586" s="90" t="s">
        <v>1626</v>
      </c>
      <c r="B586" s="91" t="s">
        <v>284</v>
      </c>
      <c r="C586" s="91" t="s">
        <v>1627</v>
      </c>
      <c r="D586" s="91" t="s">
        <v>1628</v>
      </c>
      <c r="E586" s="92" t="s">
        <v>1629</v>
      </c>
      <c r="F586" s="93" t="s">
        <v>489</v>
      </c>
      <c r="G586" s="98">
        <v>328.5</v>
      </c>
      <c r="H586" s="95">
        <f>ROUND(I586/G586,2)</f>
        <v>2788.18</v>
      </c>
      <c r="I586" s="96">
        <v>915917.24</v>
      </c>
      <c r="J586" s="95">
        <f>ROUND(H586*$H$13*$I$13,2)</f>
        <v>3103.47</v>
      </c>
      <c r="K586" s="96">
        <f>ROUND(G586*J586,2)</f>
        <v>1019489.9</v>
      </c>
      <c r="L586" s="89"/>
      <c r="M586" s="235"/>
      <c r="N586" s="253">
        <f>ROUND(I586*H$13*I$13,2)</f>
        <v>1019490.26</v>
      </c>
      <c r="O586" s="254">
        <f t="shared" si="11"/>
        <v>0.36</v>
      </c>
    </row>
    <row r="587" spans="1:15" s="28" customFormat="1" ht="15" outlineLevel="1" x14ac:dyDescent="0.25">
      <c r="A587" s="90" t="s">
        <v>1630</v>
      </c>
      <c r="B587" s="91" t="s">
        <v>284</v>
      </c>
      <c r="C587" s="91" t="s">
        <v>1631</v>
      </c>
      <c r="D587" s="91" t="s">
        <v>1632</v>
      </c>
      <c r="E587" s="92" t="s">
        <v>1633</v>
      </c>
      <c r="F587" s="93" t="s">
        <v>363</v>
      </c>
      <c r="G587" s="101">
        <v>1.548</v>
      </c>
      <c r="H587" s="95">
        <f>ROUND(I587/G587,2)</f>
        <v>8597.4699999999993</v>
      </c>
      <c r="I587" s="96">
        <v>13308.89</v>
      </c>
      <c r="J587" s="95">
        <f>ROUND(H587*$H$13*$I$13,2)</f>
        <v>9569.68</v>
      </c>
      <c r="K587" s="96">
        <f>ROUND(G587*J587,2)</f>
        <v>14813.86</v>
      </c>
      <c r="L587" s="89"/>
      <c r="M587" s="235"/>
      <c r="N587" s="253">
        <f>ROUND(I587*H$13*I$13,2)</f>
        <v>14813.88</v>
      </c>
      <c r="O587" s="254">
        <f t="shared" si="11"/>
        <v>0.02</v>
      </c>
    </row>
    <row r="588" spans="1:15" s="28" customFormat="1" ht="15" outlineLevel="1" x14ac:dyDescent="0.25">
      <c r="A588" s="90" t="s">
        <v>1634</v>
      </c>
      <c r="B588" s="91" t="s">
        <v>284</v>
      </c>
      <c r="C588" s="91" t="s">
        <v>1635</v>
      </c>
      <c r="D588" s="91" t="s">
        <v>1636</v>
      </c>
      <c r="E588" s="92" t="s">
        <v>1637</v>
      </c>
      <c r="F588" s="93" t="s">
        <v>363</v>
      </c>
      <c r="G588" s="101">
        <v>1.548</v>
      </c>
      <c r="H588" s="95">
        <f>ROUND(I588/G588,2)</f>
        <v>8101.56</v>
      </c>
      <c r="I588" s="96">
        <v>12541.22</v>
      </c>
      <c r="J588" s="95">
        <f>ROUND(H588*$H$13*$I$13,2)</f>
        <v>9017.69</v>
      </c>
      <c r="K588" s="96">
        <f>ROUND(G588*J588,2)</f>
        <v>13959.38</v>
      </c>
      <c r="L588" s="89"/>
      <c r="M588" s="235"/>
      <c r="N588" s="253">
        <f>ROUND(I588*H$13*I$13,2)</f>
        <v>13959.4</v>
      </c>
      <c r="O588" s="254">
        <f t="shared" si="11"/>
        <v>0.02</v>
      </c>
    </row>
    <row r="589" spans="1:15" s="28" customFormat="1" ht="15" outlineLevel="1" x14ac:dyDescent="0.25">
      <c r="A589" s="90"/>
      <c r="B589" s="310" t="s">
        <v>1638</v>
      </c>
      <c r="C589" s="311"/>
      <c r="D589" s="311"/>
      <c r="E589" s="312"/>
      <c r="F589" s="93"/>
      <c r="G589" s="101"/>
      <c r="H589" s="95"/>
      <c r="I589" s="96"/>
      <c r="J589" s="95"/>
      <c r="K589" s="96"/>
      <c r="L589" s="89"/>
      <c r="M589" s="235"/>
      <c r="N589" s="253">
        <f>ROUND(I589*H$13*I$13,2)</f>
        <v>0</v>
      </c>
      <c r="O589" s="254">
        <f t="shared" si="11"/>
        <v>0</v>
      </c>
    </row>
    <row r="590" spans="1:15" s="28" customFormat="1" ht="15" outlineLevel="1" x14ac:dyDescent="0.25">
      <c r="A590" s="90"/>
      <c r="B590" s="310" t="s">
        <v>1639</v>
      </c>
      <c r="C590" s="311"/>
      <c r="D590" s="311"/>
      <c r="E590" s="312"/>
      <c r="F590" s="93"/>
      <c r="G590" s="101"/>
      <c r="H590" s="95"/>
      <c r="I590" s="96"/>
      <c r="J590" s="95"/>
      <c r="K590" s="96"/>
      <c r="L590" s="89"/>
      <c r="M590" s="235"/>
      <c r="N590" s="253">
        <f>ROUND(I590*H$13*I$13,2)</f>
        <v>0</v>
      </c>
      <c r="O590" s="254">
        <f t="shared" si="11"/>
        <v>0</v>
      </c>
    </row>
    <row r="591" spans="1:15" s="28" customFormat="1" ht="15" outlineLevel="1" x14ac:dyDescent="0.25">
      <c r="A591" s="90" t="s">
        <v>1640</v>
      </c>
      <c r="B591" s="91" t="s">
        <v>284</v>
      </c>
      <c r="C591" s="91" t="s">
        <v>1641</v>
      </c>
      <c r="D591" s="91" t="s">
        <v>1642</v>
      </c>
      <c r="E591" s="92" t="s">
        <v>1643</v>
      </c>
      <c r="F591" s="93" t="s">
        <v>363</v>
      </c>
      <c r="G591" s="101">
        <v>2.6040000000000001</v>
      </c>
      <c r="H591" s="95">
        <f>ROUND(I591/G591,2)</f>
        <v>16625.47</v>
      </c>
      <c r="I591" s="96">
        <v>43292.72</v>
      </c>
      <c r="J591" s="95">
        <f>ROUND(H591*$H$13*$I$13,2)</f>
        <v>18505.5</v>
      </c>
      <c r="K591" s="96">
        <f>ROUND(G591*J591,2)</f>
        <v>48188.32</v>
      </c>
      <c r="L591" s="89"/>
      <c r="M591" s="235"/>
      <c r="N591" s="253">
        <f>ROUND(I591*H$13*I$13,2)</f>
        <v>48188.31</v>
      </c>
      <c r="O591" s="254">
        <f t="shared" si="11"/>
        <v>-0.01</v>
      </c>
    </row>
    <row r="592" spans="1:15" s="28" customFormat="1" ht="22.5" outlineLevel="1" x14ac:dyDescent="0.25">
      <c r="A592" s="90" t="s">
        <v>1644</v>
      </c>
      <c r="B592" s="91" t="s">
        <v>284</v>
      </c>
      <c r="C592" s="91" t="s">
        <v>1645</v>
      </c>
      <c r="D592" s="91" t="s">
        <v>1646</v>
      </c>
      <c r="E592" s="92" t="s">
        <v>1647</v>
      </c>
      <c r="F592" s="93" t="s">
        <v>185</v>
      </c>
      <c r="G592" s="100">
        <v>39.06</v>
      </c>
      <c r="H592" s="95">
        <f>ROUND(I592/G592,2)</f>
        <v>13429.8</v>
      </c>
      <c r="I592" s="96">
        <v>524567.93000000005</v>
      </c>
      <c r="J592" s="95">
        <f>ROUND(H592*$H$13*$I$13,2)</f>
        <v>14948.46</v>
      </c>
      <c r="K592" s="96">
        <f>ROUND(G592*J592,2)</f>
        <v>583886.85</v>
      </c>
      <c r="L592" s="89"/>
      <c r="M592" s="235"/>
      <c r="N592" s="253">
        <f>ROUND(I592*H$13*I$13,2)</f>
        <v>583886.69999999995</v>
      </c>
      <c r="O592" s="254">
        <f t="shared" si="11"/>
        <v>-0.15</v>
      </c>
    </row>
    <row r="593" spans="1:15" s="28" customFormat="1" ht="22.5" outlineLevel="1" x14ac:dyDescent="0.25">
      <c r="A593" s="90" t="s">
        <v>1648</v>
      </c>
      <c r="B593" s="91" t="s">
        <v>284</v>
      </c>
      <c r="C593" s="91" t="s">
        <v>1649</v>
      </c>
      <c r="D593" s="91" t="s">
        <v>1650</v>
      </c>
      <c r="E593" s="92" t="s">
        <v>1651</v>
      </c>
      <c r="F593" s="93" t="s">
        <v>185</v>
      </c>
      <c r="G593" s="100">
        <v>39.840000000000003</v>
      </c>
      <c r="H593" s="95">
        <f>ROUND(I593/G593,2)</f>
        <v>10018.629999999999</v>
      </c>
      <c r="I593" s="96">
        <v>399142.34</v>
      </c>
      <c r="J593" s="95">
        <f>ROUND(H593*$H$13*$I$13,2)</f>
        <v>11151.55</v>
      </c>
      <c r="K593" s="96">
        <f>ROUND(G593*J593,2)</f>
        <v>444277.75</v>
      </c>
      <c r="L593" s="89"/>
      <c r="M593" s="235"/>
      <c r="N593" s="253">
        <f>ROUND(I593*H$13*I$13,2)</f>
        <v>444277.83</v>
      </c>
      <c r="O593" s="254">
        <f t="shared" si="11"/>
        <v>0.08</v>
      </c>
    </row>
    <row r="594" spans="1:15" s="28" customFormat="1" ht="15" outlineLevel="1" x14ac:dyDescent="0.25">
      <c r="A594" s="90" t="s">
        <v>1652</v>
      </c>
      <c r="B594" s="91" t="s">
        <v>284</v>
      </c>
      <c r="C594" s="91" t="s">
        <v>1653</v>
      </c>
      <c r="D594" s="91" t="s">
        <v>1654</v>
      </c>
      <c r="E594" s="92" t="s">
        <v>1655</v>
      </c>
      <c r="F594" s="93" t="s">
        <v>185</v>
      </c>
      <c r="G594" s="101">
        <v>54.683999999999997</v>
      </c>
      <c r="H594" s="95">
        <f>ROUND(I594/G594,2)</f>
        <v>3858.08</v>
      </c>
      <c r="I594" s="96">
        <v>210975.15</v>
      </c>
      <c r="J594" s="95">
        <f>ROUND(H594*$H$13*$I$13,2)</f>
        <v>4294.3599999999997</v>
      </c>
      <c r="K594" s="96">
        <f>ROUND(G594*J594,2)</f>
        <v>234832.78</v>
      </c>
      <c r="L594" s="89"/>
      <c r="M594" s="235"/>
      <c r="N594" s="253">
        <f>ROUND(I594*H$13*I$13,2)</f>
        <v>234832.47</v>
      </c>
      <c r="O594" s="254">
        <f t="shared" si="11"/>
        <v>-0.31</v>
      </c>
    </row>
    <row r="595" spans="1:15" s="28" customFormat="1" ht="15" outlineLevel="1" x14ac:dyDescent="0.25">
      <c r="A595" s="90" t="s">
        <v>1656</v>
      </c>
      <c r="B595" s="91" t="s">
        <v>284</v>
      </c>
      <c r="C595" s="91" t="s">
        <v>1657</v>
      </c>
      <c r="D595" s="91" t="s">
        <v>1658</v>
      </c>
      <c r="E595" s="92" t="s">
        <v>1659</v>
      </c>
      <c r="F595" s="93" t="s">
        <v>185</v>
      </c>
      <c r="G595" s="100">
        <v>56.32</v>
      </c>
      <c r="H595" s="95">
        <f>ROUND(I595/G595,2)</f>
        <v>2931.46</v>
      </c>
      <c r="I595" s="96">
        <v>165099.70000000001</v>
      </c>
      <c r="J595" s="95">
        <f>ROUND(H595*$H$13*$I$13,2)</f>
        <v>3262.95</v>
      </c>
      <c r="K595" s="96">
        <f>ROUND(G595*J595,2)</f>
        <v>183769.34</v>
      </c>
      <c r="L595" s="89"/>
      <c r="M595" s="235"/>
      <c r="N595" s="253">
        <f>ROUND(I595*H$13*I$13,2)</f>
        <v>183769.37</v>
      </c>
      <c r="O595" s="254">
        <f t="shared" si="11"/>
        <v>0.03</v>
      </c>
    </row>
    <row r="596" spans="1:15" s="28" customFormat="1" ht="15" outlineLevel="1" x14ac:dyDescent="0.25">
      <c r="A596" s="90" t="s">
        <v>1660</v>
      </c>
      <c r="B596" s="91" t="s">
        <v>284</v>
      </c>
      <c r="C596" s="91" t="s">
        <v>1661</v>
      </c>
      <c r="D596" s="91" t="s">
        <v>1662</v>
      </c>
      <c r="E596" s="92" t="s">
        <v>1663</v>
      </c>
      <c r="F596" s="93" t="s">
        <v>363</v>
      </c>
      <c r="G596" s="101">
        <v>2.6040000000000001</v>
      </c>
      <c r="H596" s="95">
        <f>ROUND(I596/G596,2)</f>
        <v>35491.68</v>
      </c>
      <c r="I596" s="96">
        <v>92420.34</v>
      </c>
      <c r="J596" s="95">
        <f>ROUND(H596*$H$13*$I$13,2)</f>
        <v>39505.120000000003</v>
      </c>
      <c r="K596" s="96">
        <f>ROUND(G596*J596,2)</f>
        <v>102871.33</v>
      </c>
      <c r="L596" s="89"/>
      <c r="M596" s="235"/>
      <c r="N596" s="253">
        <f>ROUND(I596*H$13*I$13,2)</f>
        <v>102871.34</v>
      </c>
      <c r="O596" s="254">
        <f t="shared" si="11"/>
        <v>0.01</v>
      </c>
    </row>
    <row r="597" spans="1:15" s="28" customFormat="1" ht="15" outlineLevel="1" x14ac:dyDescent="0.25">
      <c r="A597" s="90" t="s">
        <v>1664</v>
      </c>
      <c r="B597" s="91" t="s">
        <v>284</v>
      </c>
      <c r="C597" s="91" t="s">
        <v>1665</v>
      </c>
      <c r="D597" s="91" t="s">
        <v>1666</v>
      </c>
      <c r="E597" s="92" t="s">
        <v>1667</v>
      </c>
      <c r="F597" s="93" t="s">
        <v>185</v>
      </c>
      <c r="G597" s="101">
        <v>3.984</v>
      </c>
      <c r="H597" s="95">
        <f>ROUND(I597/G597,2)</f>
        <v>8233.59</v>
      </c>
      <c r="I597" s="96">
        <v>32802.61</v>
      </c>
      <c r="J597" s="95">
        <f>ROUND(H597*$H$13*$I$13,2)</f>
        <v>9164.65</v>
      </c>
      <c r="K597" s="96">
        <f>ROUND(G597*J597,2)</f>
        <v>36511.97</v>
      </c>
      <c r="L597" s="89"/>
      <c r="M597" s="235"/>
      <c r="N597" s="253">
        <f>ROUND(I597*H$13*I$13,2)</f>
        <v>36511.97</v>
      </c>
      <c r="O597" s="254">
        <f t="shared" si="11"/>
        <v>0</v>
      </c>
    </row>
    <row r="598" spans="1:15" s="28" customFormat="1" ht="22.5" outlineLevel="1" x14ac:dyDescent="0.25">
      <c r="A598" s="90" t="s">
        <v>1668</v>
      </c>
      <c r="B598" s="91" t="s">
        <v>284</v>
      </c>
      <c r="C598" s="91" t="s">
        <v>1669</v>
      </c>
      <c r="D598" s="91" t="s">
        <v>1670</v>
      </c>
      <c r="E598" s="92" t="s">
        <v>1671</v>
      </c>
      <c r="F598" s="93" t="s">
        <v>363</v>
      </c>
      <c r="G598" s="101">
        <v>2.6040000000000001</v>
      </c>
      <c r="H598" s="95">
        <f>ROUND(I598/G598,2)</f>
        <v>100811.67</v>
      </c>
      <c r="I598" s="96">
        <v>262513.58</v>
      </c>
      <c r="J598" s="95">
        <f>ROUND(H598*$H$13*$I$13,2)</f>
        <v>112211.57</v>
      </c>
      <c r="K598" s="96">
        <f>ROUND(G598*J598,2)</f>
        <v>292198.93</v>
      </c>
      <c r="L598" s="89"/>
      <c r="M598" s="235"/>
      <c r="N598" s="253">
        <f>ROUND(I598*H$13*I$13,2)</f>
        <v>292198.93</v>
      </c>
      <c r="O598" s="254">
        <f t="shared" si="11"/>
        <v>0</v>
      </c>
    </row>
    <row r="599" spans="1:15" s="28" customFormat="1" ht="15" outlineLevel="1" x14ac:dyDescent="0.25">
      <c r="A599" s="90" t="s">
        <v>1672</v>
      </c>
      <c r="B599" s="91" t="s">
        <v>284</v>
      </c>
      <c r="C599" s="91" t="s">
        <v>1673</v>
      </c>
      <c r="D599" s="91" t="s">
        <v>1666</v>
      </c>
      <c r="E599" s="92" t="s">
        <v>1667</v>
      </c>
      <c r="F599" s="93" t="s">
        <v>185</v>
      </c>
      <c r="G599" s="100">
        <v>22.58</v>
      </c>
      <c r="H599" s="95">
        <f>ROUND(I599/G599,2)</f>
        <v>8233.59</v>
      </c>
      <c r="I599" s="96">
        <v>185914.38</v>
      </c>
      <c r="J599" s="95">
        <f>ROUND(H599*$H$13*$I$13,2)</f>
        <v>9164.65</v>
      </c>
      <c r="K599" s="96">
        <f>ROUND(G599*J599,2)</f>
        <v>206937.8</v>
      </c>
      <c r="L599" s="89"/>
      <c r="M599" s="235"/>
      <c r="N599" s="253">
        <f>ROUND(I599*H$13*I$13,2)</f>
        <v>206937.8</v>
      </c>
      <c r="O599" s="254">
        <f t="shared" si="11"/>
        <v>0</v>
      </c>
    </row>
    <row r="600" spans="1:15" s="28" customFormat="1" ht="22.5" outlineLevel="1" x14ac:dyDescent="0.25">
      <c r="A600" s="90" t="s">
        <v>1674</v>
      </c>
      <c r="B600" s="91" t="s">
        <v>284</v>
      </c>
      <c r="C600" s="91" t="s">
        <v>1675</v>
      </c>
      <c r="D600" s="91" t="s">
        <v>1676</v>
      </c>
      <c r="E600" s="92" t="s">
        <v>1677</v>
      </c>
      <c r="F600" s="93" t="s">
        <v>363</v>
      </c>
      <c r="G600" s="101">
        <v>2.6040000000000001</v>
      </c>
      <c r="H600" s="95">
        <f>ROUND(I600/G600,2)</f>
        <v>9084.2999999999993</v>
      </c>
      <c r="I600" s="96">
        <v>23655.52</v>
      </c>
      <c r="J600" s="95">
        <f>ROUND(H600*$H$13*$I$13,2)</f>
        <v>10111.56</v>
      </c>
      <c r="K600" s="96">
        <f>ROUND(G600*J600,2)</f>
        <v>26330.5</v>
      </c>
      <c r="L600" s="89"/>
      <c r="M600" s="235"/>
      <c r="N600" s="253">
        <f>ROUND(I600*H$13*I$13,2)</f>
        <v>26330.51</v>
      </c>
      <c r="O600" s="254">
        <f t="shared" si="11"/>
        <v>0.01</v>
      </c>
    </row>
    <row r="601" spans="1:15" s="28" customFormat="1" ht="15" outlineLevel="1" x14ac:dyDescent="0.25">
      <c r="A601" s="90" t="s">
        <v>1678</v>
      </c>
      <c r="B601" s="91" t="s">
        <v>284</v>
      </c>
      <c r="C601" s="91" t="s">
        <v>1679</v>
      </c>
      <c r="D601" s="91" t="s">
        <v>1680</v>
      </c>
      <c r="E601" s="92" t="s">
        <v>1681</v>
      </c>
      <c r="F601" s="93" t="s">
        <v>363</v>
      </c>
      <c r="G601" s="101">
        <v>2.6040000000000001</v>
      </c>
      <c r="H601" s="95">
        <f>ROUND(I601/G601,2)</f>
        <v>19477.419999999998</v>
      </c>
      <c r="I601" s="96">
        <v>50719.199999999997</v>
      </c>
      <c r="J601" s="95">
        <f>ROUND(H601*$H$13*$I$13,2)</f>
        <v>21679.95</v>
      </c>
      <c r="K601" s="96">
        <f>ROUND(G601*J601,2)</f>
        <v>56454.59</v>
      </c>
      <c r="L601" s="89"/>
      <c r="M601" s="235"/>
      <c r="N601" s="253">
        <f>ROUND(I601*H$13*I$13,2)</f>
        <v>56454.59</v>
      </c>
      <c r="O601" s="254">
        <f t="shared" si="11"/>
        <v>0</v>
      </c>
    </row>
    <row r="602" spans="1:15" s="28" customFormat="1" ht="15" outlineLevel="1" x14ac:dyDescent="0.25">
      <c r="A602" s="90" t="s">
        <v>1682</v>
      </c>
      <c r="B602" s="91" t="s">
        <v>284</v>
      </c>
      <c r="C602" s="91" t="s">
        <v>1683</v>
      </c>
      <c r="D602" s="91" t="s">
        <v>1684</v>
      </c>
      <c r="E602" s="92" t="s">
        <v>1685</v>
      </c>
      <c r="F602" s="93" t="s">
        <v>371</v>
      </c>
      <c r="G602" s="98">
        <v>296.89999999999998</v>
      </c>
      <c r="H602" s="95">
        <f>ROUND(I602/G602,2)</f>
        <v>221.42</v>
      </c>
      <c r="I602" s="96">
        <v>65739.399999999994</v>
      </c>
      <c r="J602" s="95">
        <f>ROUND(H602*$H$13*$I$13,2)</f>
        <v>246.46</v>
      </c>
      <c r="K602" s="96">
        <f>ROUND(G602*J602,2)</f>
        <v>73173.97</v>
      </c>
      <c r="L602" s="89"/>
      <c r="M602" s="235"/>
      <c r="N602" s="253">
        <f>ROUND(I602*H$13*I$13,2)</f>
        <v>73173.289999999994</v>
      </c>
      <c r="O602" s="254">
        <f t="shared" si="11"/>
        <v>-0.68</v>
      </c>
    </row>
    <row r="603" spans="1:15" s="28" customFormat="1" ht="15" outlineLevel="1" x14ac:dyDescent="0.25">
      <c r="A603" s="90" t="s">
        <v>1686</v>
      </c>
      <c r="B603" s="91" t="s">
        <v>284</v>
      </c>
      <c r="C603" s="91" t="s">
        <v>1687</v>
      </c>
      <c r="D603" s="91" t="s">
        <v>1688</v>
      </c>
      <c r="E603" s="92" t="s">
        <v>1689</v>
      </c>
      <c r="F603" s="93" t="s">
        <v>371</v>
      </c>
      <c r="G603" s="98">
        <v>302.10000000000002</v>
      </c>
      <c r="H603" s="95">
        <f>ROUND(I603/G603,2)</f>
        <v>189.24</v>
      </c>
      <c r="I603" s="96">
        <v>57170.36</v>
      </c>
      <c r="J603" s="95">
        <f>ROUND(H603*$H$13*$I$13,2)</f>
        <v>210.64</v>
      </c>
      <c r="K603" s="96">
        <f>ROUND(G603*J603,2)</f>
        <v>63634.34</v>
      </c>
      <c r="L603" s="89"/>
      <c r="M603" s="235"/>
      <c r="N603" s="253">
        <f>ROUND(I603*H$13*I$13,2)</f>
        <v>63635.25</v>
      </c>
      <c r="O603" s="254">
        <f t="shared" si="11"/>
        <v>0.91</v>
      </c>
    </row>
    <row r="604" spans="1:15" s="28" customFormat="1" ht="15" outlineLevel="1" x14ac:dyDescent="0.25">
      <c r="A604" s="90"/>
      <c r="B604" s="310" t="s">
        <v>1690</v>
      </c>
      <c r="C604" s="311"/>
      <c r="D604" s="311"/>
      <c r="E604" s="312"/>
      <c r="F604" s="93"/>
      <c r="G604" s="98"/>
      <c r="H604" s="95"/>
      <c r="I604" s="96"/>
      <c r="J604" s="95"/>
      <c r="K604" s="96"/>
      <c r="L604" s="89"/>
      <c r="M604" s="235"/>
      <c r="N604" s="253">
        <f>ROUND(I604*H$13*I$13,2)</f>
        <v>0</v>
      </c>
      <c r="O604" s="254">
        <f t="shared" si="11"/>
        <v>0</v>
      </c>
    </row>
    <row r="605" spans="1:15" s="28" customFormat="1" ht="15" outlineLevel="1" x14ac:dyDescent="0.25">
      <c r="A605" s="90" t="s">
        <v>1691</v>
      </c>
      <c r="B605" s="91" t="s">
        <v>284</v>
      </c>
      <c r="C605" s="91" t="s">
        <v>1692</v>
      </c>
      <c r="D605" s="91" t="s">
        <v>1642</v>
      </c>
      <c r="E605" s="92" t="s">
        <v>1643</v>
      </c>
      <c r="F605" s="93" t="s">
        <v>363</v>
      </c>
      <c r="G605" s="100">
        <v>10.56</v>
      </c>
      <c r="H605" s="95">
        <f>ROUND(I605/G605,2)</f>
        <v>16625.66</v>
      </c>
      <c r="I605" s="96">
        <v>175566.96</v>
      </c>
      <c r="J605" s="95">
        <f>ROUND(H605*$H$13*$I$13,2)</f>
        <v>18505.71</v>
      </c>
      <c r="K605" s="96">
        <f>ROUND(G605*J605,2)</f>
        <v>195420.3</v>
      </c>
      <c r="L605" s="89"/>
      <c r="M605" s="235"/>
      <c r="N605" s="253">
        <f>ROUND(I605*H$13*I$13,2)</f>
        <v>195420.28</v>
      </c>
      <c r="O605" s="254">
        <f t="shared" si="11"/>
        <v>-0.02</v>
      </c>
    </row>
    <row r="606" spans="1:15" s="28" customFormat="1" ht="22.5" outlineLevel="1" x14ac:dyDescent="0.25">
      <c r="A606" s="90" t="s">
        <v>1693</v>
      </c>
      <c r="B606" s="91" t="s">
        <v>284</v>
      </c>
      <c r="C606" s="91" t="s">
        <v>1694</v>
      </c>
      <c r="D606" s="91" t="s">
        <v>1646</v>
      </c>
      <c r="E606" s="92" t="s">
        <v>1647</v>
      </c>
      <c r="F606" s="93" t="s">
        <v>185</v>
      </c>
      <c r="G606" s="98">
        <v>158.4</v>
      </c>
      <c r="H606" s="95">
        <f>ROUND(I606/G606,2)</f>
        <v>13429.81</v>
      </c>
      <c r="I606" s="96">
        <v>2127282.2799999998</v>
      </c>
      <c r="J606" s="95">
        <f>ROUND(H606*$H$13*$I$13,2)</f>
        <v>14948.47</v>
      </c>
      <c r="K606" s="96">
        <f>ROUND(G606*J606,2)</f>
        <v>2367837.65</v>
      </c>
      <c r="L606" s="89"/>
      <c r="M606" s="235"/>
      <c r="N606" s="253">
        <f>ROUND(I606*H$13*I$13,2)</f>
        <v>2367837.91</v>
      </c>
      <c r="O606" s="254">
        <f t="shared" ref="O606:O669" si="12">N606-K606</f>
        <v>0.26</v>
      </c>
    </row>
    <row r="607" spans="1:15" s="28" customFormat="1" ht="22.5" outlineLevel="1" x14ac:dyDescent="0.25">
      <c r="A607" s="90" t="s">
        <v>1695</v>
      </c>
      <c r="B607" s="91" t="s">
        <v>284</v>
      </c>
      <c r="C607" s="91" t="s">
        <v>1696</v>
      </c>
      <c r="D607" s="91" t="s">
        <v>1650</v>
      </c>
      <c r="E607" s="92" t="s">
        <v>1651</v>
      </c>
      <c r="F607" s="93" t="s">
        <v>185</v>
      </c>
      <c r="G607" s="98">
        <v>161.6</v>
      </c>
      <c r="H607" s="95">
        <f>ROUND(I607/G607,2)</f>
        <v>10018.629999999999</v>
      </c>
      <c r="I607" s="96">
        <v>1619010.93</v>
      </c>
      <c r="J607" s="95">
        <f>ROUND(H607*$H$13*$I$13,2)</f>
        <v>11151.55</v>
      </c>
      <c r="K607" s="96">
        <f>ROUND(G607*J607,2)</f>
        <v>1802090.48</v>
      </c>
      <c r="L607" s="89"/>
      <c r="M607" s="235"/>
      <c r="N607" s="253">
        <f>ROUND(I607*H$13*I$13,2)</f>
        <v>1802090.63</v>
      </c>
      <c r="O607" s="254">
        <f t="shared" si="12"/>
        <v>0.15</v>
      </c>
    </row>
    <row r="608" spans="1:15" s="28" customFormat="1" ht="15" outlineLevel="1" x14ac:dyDescent="0.25">
      <c r="A608" s="90" t="s">
        <v>1697</v>
      </c>
      <c r="B608" s="91" t="s">
        <v>284</v>
      </c>
      <c r="C608" s="91" t="s">
        <v>1698</v>
      </c>
      <c r="D608" s="91" t="s">
        <v>1654</v>
      </c>
      <c r="E608" s="92" t="s">
        <v>1655</v>
      </c>
      <c r="F608" s="93" t="s">
        <v>185</v>
      </c>
      <c r="G608" s="100">
        <v>380.16</v>
      </c>
      <c r="H608" s="95">
        <f>ROUND(I608/G608,2)</f>
        <v>3858.09</v>
      </c>
      <c r="I608" s="96">
        <v>1466689.66</v>
      </c>
      <c r="J608" s="95">
        <f>ROUND(H608*$H$13*$I$13,2)</f>
        <v>4294.37</v>
      </c>
      <c r="K608" s="96">
        <f>ROUND(G608*J608,2)</f>
        <v>1632547.7</v>
      </c>
      <c r="L608" s="89"/>
      <c r="M608" s="235"/>
      <c r="N608" s="253">
        <f>ROUND(I608*H$13*I$13,2)</f>
        <v>1632544.69</v>
      </c>
      <c r="O608" s="254">
        <f t="shared" si="12"/>
        <v>-3.01</v>
      </c>
    </row>
    <row r="609" spans="1:15" s="28" customFormat="1" ht="15" outlineLevel="1" x14ac:dyDescent="0.25">
      <c r="A609" s="90" t="s">
        <v>1699</v>
      </c>
      <c r="B609" s="91" t="s">
        <v>284</v>
      </c>
      <c r="C609" s="91" t="s">
        <v>1700</v>
      </c>
      <c r="D609" s="91" t="s">
        <v>1658</v>
      </c>
      <c r="E609" s="92" t="s">
        <v>1659</v>
      </c>
      <c r="F609" s="93" t="s">
        <v>185</v>
      </c>
      <c r="G609" s="98">
        <v>391.6</v>
      </c>
      <c r="H609" s="95">
        <f>ROUND(I609/G609,2)</f>
        <v>2931.46</v>
      </c>
      <c r="I609" s="96">
        <v>1147958.6000000001</v>
      </c>
      <c r="J609" s="95">
        <f>ROUND(H609*$H$13*$I$13,2)</f>
        <v>3262.95</v>
      </c>
      <c r="K609" s="96">
        <f>ROUND(G609*J609,2)</f>
        <v>1277771.22</v>
      </c>
      <c r="L609" s="89"/>
      <c r="M609" s="235"/>
      <c r="N609" s="253">
        <f>ROUND(I609*H$13*I$13,2)</f>
        <v>1277771.1399999999</v>
      </c>
      <c r="O609" s="254">
        <f t="shared" si="12"/>
        <v>-0.08</v>
      </c>
    </row>
    <row r="610" spans="1:15" s="28" customFormat="1" ht="15" outlineLevel="1" x14ac:dyDescent="0.25">
      <c r="A610" s="90" t="s">
        <v>1701</v>
      </c>
      <c r="B610" s="91" t="s">
        <v>284</v>
      </c>
      <c r="C610" s="91" t="s">
        <v>1702</v>
      </c>
      <c r="D610" s="91" t="s">
        <v>1662</v>
      </c>
      <c r="E610" s="92" t="s">
        <v>1663</v>
      </c>
      <c r="F610" s="93" t="s">
        <v>363</v>
      </c>
      <c r="G610" s="100">
        <v>10.56</v>
      </c>
      <c r="H610" s="95">
        <f>ROUND(I610/G610,2)</f>
        <v>35491.86</v>
      </c>
      <c r="I610" s="96">
        <v>374794.05</v>
      </c>
      <c r="J610" s="95">
        <f>ROUND(H610*$H$13*$I$13,2)</f>
        <v>39505.32</v>
      </c>
      <c r="K610" s="96">
        <f>ROUND(G610*J610,2)</f>
        <v>417176.18</v>
      </c>
      <c r="L610" s="89"/>
      <c r="M610" s="235"/>
      <c r="N610" s="253">
        <f>ROUND(I610*H$13*I$13,2)</f>
        <v>417176.21</v>
      </c>
      <c r="O610" s="254">
        <f t="shared" si="12"/>
        <v>0.03</v>
      </c>
    </row>
    <row r="611" spans="1:15" s="28" customFormat="1" ht="15" outlineLevel="1" x14ac:dyDescent="0.25">
      <c r="A611" s="90" t="s">
        <v>1703</v>
      </c>
      <c r="B611" s="91" t="s">
        <v>284</v>
      </c>
      <c r="C611" s="91" t="s">
        <v>1704</v>
      </c>
      <c r="D611" s="91" t="s">
        <v>1666</v>
      </c>
      <c r="E611" s="92" t="s">
        <v>1667</v>
      </c>
      <c r="F611" s="93" t="s">
        <v>185</v>
      </c>
      <c r="G611" s="100">
        <v>16.16</v>
      </c>
      <c r="H611" s="95">
        <f>ROUND(I611/G611,2)</f>
        <v>8233.59</v>
      </c>
      <c r="I611" s="96">
        <v>133054.75</v>
      </c>
      <c r="J611" s="95">
        <f>ROUND(H611*$H$13*$I$13,2)</f>
        <v>9164.65</v>
      </c>
      <c r="K611" s="96">
        <f>ROUND(G611*J611,2)</f>
        <v>148100.74</v>
      </c>
      <c r="L611" s="89"/>
      <c r="M611" s="235"/>
      <c r="N611" s="253">
        <f>ROUND(I611*H$13*I$13,2)</f>
        <v>148100.74</v>
      </c>
      <c r="O611" s="254">
        <f t="shared" si="12"/>
        <v>0</v>
      </c>
    </row>
    <row r="612" spans="1:15" s="28" customFormat="1" ht="22.5" outlineLevel="1" x14ac:dyDescent="0.25">
      <c r="A612" s="90" t="s">
        <v>1705</v>
      </c>
      <c r="B612" s="91" t="s">
        <v>284</v>
      </c>
      <c r="C612" s="91" t="s">
        <v>1706</v>
      </c>
      <c r="D612" s="91" t="s">
        <v>1670</v>
      </c>
      <c r="E612" s="92" t="s">
        <v>1671</v>
      </c>
      <c r="F612" s="93" t="s">
        <v>363</v>
      </c>
      <c r="G612" s="100">
        <v>10.56</v>
      </c>
      <c r="H612" s="95">
        <f>ROUND(I612/G612,2)</f>
        <v>100811.86</v>
      </c>
      <c r="I612" s="96">
        <v>1064573.25</v>
      </c>
      <c r="J612" s="95">
        <f>ROUND(H612*$H$13*$I$13,2)</f>
        <v>112211.79</v>
      </c>
      <c r="K612" s="96">
        <f>ROUND(G612*J612,2)</f>
        <v>1184956.5</v>
      </c>
      <c r="L612" s="89"/>
      <c r="M612" s="235"/>
      <c r="N612" s="253">
        <f>ROUND(I612*H$13*I$13,2)</f>
        <v>1184956.47</v>
      </c>
      <c r="O612" s="254">
        <f t="shared" si="12"/>
        <v>-0.03</v>
      </c>
    </row>
    <row r="613" spans="1:15" s="28" customFormat="1" ht="15" outlineLevel="1" x14ac:dyDescent="0.25">
      <c r="A613" s="90" t="s">
        <v>1707</v>
      </c>
      <c r="B613" s="91" t="s">
        <v>284</v>
      </c>
      <c r="C613" s="91" t="s">
        <v>1708</v>
      </c>
      <c r="D613" s="91" t="s">
        <v>1666</v>
      </c>
      <c r="E613" s="92" t="s">
        <v>1667</v>
      </c>
      <c r="F613" s="93" t="s">
        <v>185</v>
      </c>
      <c r="G613" s="100">
        <v>91.56</v>
      </c>
      <c r="H613" s="95">
        <f>ROUND(I613/G613,2)</f>
        <v>8233.59</v>
      </c>
      <c r="I613" s="96">
        <v>753867.14</v>
      </c>
      <c r="J613" s="95">
        <f>ROUND(H613*$H$13*$I$13,2)</f>
        <v>9164.65</v>
      </c>
      <c r="K613" s="96">
        <f>ROUND(G613*J613,2)</f>
        <v>839115.35</v>
      </c>
      <c r="L613" s="89"/>
      <c r="M613" s="235"/>
      <c r="N613" s="253">
        <f>ROUND(I613*H$13*I$13,2)</f>
        <v>839115.34</v>
      </c>
      <c r="O613" s="254">
        <f t="shared" si="12"/>
        <v>-0.01</v>
      </c>
    </row>
    <row r="614" spans="1:15" s="28" customFormat="1" ht="22.5" outlineLevel="1" x14ac:dyDescent="0.25">
      <c r="A614" s="90" t="s">
        <v>1709</v>
      </c>
      <c r="B614" s="91" t="s">
        <v>284</v>
      </c>
      <c r="C614" s="91" t="s">
        <v>1710</v>
      </c>
      <c r="D614" s="91" t="s">
        <v>1676</v>
      </c>
      <c r="E614" s="92" t="s">
        <v>1677</v>
      </c>
      <c r="F614" s="93" t="s">
        <v>363</v>
      </c>
      <c r="G614" s="100">
        <v>10.56</v>
      </c>
      <c r="H614" s="95">
        <f>ROUND(I614/G614,2)</f>
        <v>9083.9699999999993</v>
      </c>
      <c r="I614" s="96">
        <v>95926.7</v>
      </c>
      <c r="J614" s="95">
        <f>ROUND(H614*$H$13*$I$13,2)</f>
        <v>10111.200000000001</v>
      </c>
      <c r="K614" s="96">
        <f>ROUND(G614*J614,2)</f>
        <v>106774.27</v>
      </c>
      <c r="L614" s="89"/>
      <c r="M614" s="235"/>
      <c r="N614" s="253">
        <f>ROUND(I614*H$13*I$13,2)</f>
        <v>106774.21</v>
      </c>
      <c r="O614" s="254">
        <f t="shared" si="12"/>
        <v>-0.06</v>
      </c>
    </row>
    <row r="615" spans="1:15" s="28" customFormat="1" ht="15" outlineLevel="1" x14ac:dyDescent="0.25">
      <c r="A615" s="90" t="s">
        <v>1711</v>
      </c>
      <c r="B615" s="91" t="s">
        <v>284</v>
      </c>
      <c r="C615" s="91" t="s">
        <v>1712</v>
      </c>
      <c r="D615" s="91" t="s">
        <v>1680</v>
      </c>
      <c r="E615" s="92" t="s">
        <v>1681</v>
      </c>
      <c r="F615" s="93" t="s">
        <v>363</v>
      </c>
      <c r="G615" s="100">
        <v>10.56</v>
      </c>
      <c r="H615" s="95">
        <f>ROUND(I615/G615,2)</f>
        <v>19477.79</v>
      </c>
      <c r="I615" s="96">
        <v>205685.5</v>
      </c>
      <c r="J615" s="95">
        <f>ROUND(H615*$H$13*$I$13,2)</f>
        <v>21680.36</v>
      </c>
      <c r="K615" s="96">
        <f>ROUND(G615*J615,2)</f>
        <v>228944.6</v>
      </c>
      <c r="L615" s="89"/>
      <c r="M615" s="235"/>
      <c r="N615" s="253">
        <f>ROUND(I615*H$13*I$13,2)</f>
        <v>228944.66</v>
      </c>
      <c r="O615" s="254">
        <f t="shared" si="12"/>
        <v>0.06</v>
      </c>
    </row>
    <row r="616" spans="1:15" s="28" customFormat="1" ht="15" outlineLevel="1" x14ac:dyDescent="0.25">
      <c r="A616" s="90" t="s">
        <v>1713</v>
      </c>
      <c r="B616" s="91" t="s">
        <v>284</v>
      </c>
      <c r="C616" s="91" t="s">
        <v>1714</v>
      </c>
      <c r="D616" s="91" t="s">
        <v>1684</v>
      </c>
      <c r="E616" s="92" t="s">
        <v>1685</v>
      </c>
      <c r="F616" s="93" t="s">
        <v>371</v>
      </c>
      <c r="G616" s="99">
        <v>1204</v>
      </c>
      <c r="H616" s="95">
        <f>ROUND(I616/G616,2)</f>
        <v>221.42</v>
      </c>
      <c r="I616" s="96">
        <v>266588.71999999997</v>
      </c>
      <c r="J616" s="95">
        <f>ROUND(H616*$H$13*$I$13,2)</f>
        <v>246.46</v>
      </c>
      <c r="K616" s="96">
        <f>ROUND(G616*J616,2)</f>
        <v>296737.84000000003</v>
      </c>
      <c r="L616" s="89"/>
      <c r="M616" s="235"/>
      <c r="N616" s="253">
        <f>ROUND(I616*H$13*I$13,2)</f>
        <v>296734.89</v>
      </c>
      <c r="O616" s="254">
        <f t="shared" si="12"/>
        <v>-2.95</v>
      </c>
    </row>
    <row r="617" spans="1:15" s="28" customFormat="1" ht="15" outlineLevel="1" x14ac:dyDescent="0.25">
      <c r="A617" s="90" t="s">
        <v>1715</v>
      </c>
      <c r="B617" s="91" t="s">
        <v>284</v>
      </c>
      <c r="C617" s="91" t="s">
        <v>1716</v>
      </c>
      <c r="D617" s="91" t="s">
        <v>1688</v>
      </c>
      <c r="E617" s="92" t="s">
        <v>1689</v>
      </c>
      <c r="F617" s="93" t="s">
        <v>371</v>
      </c>
      <c r="G617" s="99">
        <v>1225</v>
      </c>
      <c r="H617" s="95">
        <f>ROUND(I617/G617,2)</f>
        <v>189.24</v>
      </c>
      <c r="I617" s="96">
        <v>231822.68</v>
      </c>
      <c r="J617" s="95">
        <f>ROUND(H617*$H$13*$I$13,2)</f>
        <v>210.64</v>
      </c>
      <c r="K617" s="96">
        <f>ROUND(G617*J617,2)</f>
        <v>258034</v>
      </c>
      <c r="L617" s="89"/>
      <c r="M617" s="235"/>
      <c r="N617" s="253">
        <f>ROUND(I617*H$13*I$13,2)</f>
        <v>258037.47</v>
      </c>
      <c r="O617" s="254">
        <f t="shared" si="12"/>
        <v>3.47</v>
      </c>
    </row>
    <row r="618" spans="1:15" s="28" customFormat="1" ht="15" outlineLevel="1" x14ac:dyDescent="0.25">
      <c r="A618" s="90"/>
      <c r="B618" s="310" t="s">
        <v>1717</v>
      </c>
      <c r="C618" s="311"/>
      <c r="D618" s="311"/>
      <c r="E618" s="312"/>
      <c r="F618" s="93"/>
      <c r="G618" s="99"/>
      <c r="H618" s="95"/>
      <c r="I618" s="96"/>
      <c r="J618" s="95"/>
      <c r="K618" s="96"/>
      <c r="L618" s="89"/>
      <c r="M618" s="235"/>
      <c r="N618" s="253">
        <f>ROUND(I618*H$13*I$13,2)</f>
        <v>0</v>
      </c>
      <c r="O618" s="254">
        <f t="shared" si="12"/>
        <v>0</v>
      </c>
    </row>
    <row r="619" spans="1:15" s="28" customFormat="1" ht="15" outlineLevel="1" x14ac:dyDescent="0.25">
      <c r="A619" s="90" t="s">
        <v>1718</v>
      </c>
      <c r="B619" s="91" t="s">
        <v>284</v>
      </c>
      <c r="C619" s="91" t="s">
        <v>1719</v>
      </c>
      <c r="D619" s="91" t="s">
        <v>1662</v>
      </c>
      <c r="E619" s="92" t="s">
        <v>1663</v>
      </c>
      <c r="F619" s="93" t="s">
        <v>363</v>
      </c>
      <c r="G619" s="97">
        <v>0.96719999999999995</v>
      </c>
      <c r="H619" s="95">
        <f>ROUND(I619/G619,2)</f>
        <v>35492.199999999997</v>
      </c>
      <c r="I619" s="96">
        <v>34328.06</v>
      </c>
      <c r="J619" s="95">
        <f>ROUND(H619*$H$13*$I$13,2)</f>
        <v>39505.699999999997</v>
      </c>
      <c r="K619" s="96">
        <f>ROUND(G619*J619,2)</f>
        <v>38209.910000000003</v>
      </c>
      <c r="L619" s="89"/>
      <c r="M619" s="235"/>
      <c r="N619" s="253">
        <f>ROUND(I619*H$13*I$13,2)</f>
        <v>38209.919999999998</v>
      </c>
      <c r="O619" s="254">
        <f t="shared" si="12"/>
        <v>0.01</v>
      </c>
    </row>
    <row r="620" spans="1:15" s="28" customFormat="1" ht="15" outlineLevel="1" x14ac:dyDescent="0.25">
      <c r="A620" s="90" t="s">
        <v>1720</v>
      </c>
      <c r="B620" s="91" t="s">
        <v>284</v>
      </c>
      <c r="C620" s="91" t="s">
        <v>1721</v>
      </c>
      <c r="D620" s="91" t="s">
        <v>1666</v>
      </c>
      <c r="E620" s="92" t="s">
        <v>1667</v>
      </c>
      <c r="F620" s="93" t="s">
        <v>185</v>
      </c>
      <c r="G620" s="100">
        <v>1.48</v>
      </c>
      <c r="H620" s="95">
        <f>ROUND(I620/G620,2)</f>
        <v>8233.57</v>
      </c>
      <c r="I620" s="96">
        <v>12185.68</v>
      </c>
      <c r="J620" s="95">
        <f>ROUND(H620*$H$13*$I$13,2)</f>
        <v>9164.6299999999992</v>
      </c>
      <c r="K620" s="96">
        <f>ROUND(G620*J620,2)</f>
        <v>13563.65</v>
      </c>
      <c r="L620" s="89"/>
      <c r="M620" s="235"/>
      <c r="N620" s="253">
        <f>ROUND(I620*H$13*I$13,2)</f>
        <v>13563.65</v>
      </c>
      <c r="O620" s="254">
        <f t="shared" si="12"/>
        <v>0</v>
      </c>
    </row>
    <row r="621" spans="1:15" s="28" customFormat="1" ht="22.5" outlineLevel="1" x14ac:dyDescent="0.25">
      <c r="A621" s="90" t="s">
        <v>1722</v>
      </c>
      <c r="B621" s="91" t="s">
        <v>284</v>
      </c>
      <c r="C621" s="91" t="s">
        <v>1723</v>
      </c>
      <c r="D621" s="91" t="s">
        <v>1670</v>
      </c>
      <c r="E621" s="92" t="s">
        <v>1671</v>
      </c>
      <c r="F621" s="93" t="s">
        <v>363</v>
      </c>
      <c r="G621" s="97">
        <v>0.96719999999999995</v>
      </c>
      <c r="H621" s="95">
        <f>ROUND(I621/G621,2)</f>
        <v>71161.86</v>
      </c>
      <c r="I621" s="96">
        <v>68827.75</v>
      </c>
      <c r="J621" s="95">
        <f>ROUND(H621*$H$13*$I$13,2)</f>
        <v>79208.929999999993</v>
      </c>
      <c r="K621" s="96">
        <f>ROUND(G621*J621,2)</f>
        <v>76610.880000000005</v>
      </c>
      <c r="L621" s="89"/>
      <c r="M621" s="235"/>
      <c r="N621" s="253">
        <f>ROUND(I621*H$13*I$13,2)</f>
        <v>76610.87</v>
      </c>
      <c r="O621" s="254">
        <f t="shared" si="12"/>
        <v>-0.01</v>
      </c>
    </row>
    <row r="622" spans="1:15" s="28" customFormat="1" ht="15" outlineLevel="1" x14ac:dyDescent="0.25">
      <c r="A622" s="90" t="s">
        <v>1724</v>
      </c>
      <c r="B622" s="91" t="s">
        <v>284</v>
      </c>
      <c r="C622" s="91" t="s">
        <v>1725</v>
      </c>
      <c r="D622" s="91" t="s">
        <v>1666</v>
      </c>
      <c r="E622" s="92" t="s">
        <v>1667</v>
      </c>
      <c r="F622" s="93" t="s">
        <v>185</v>
      </c>
      <c r="G622" s="101">
        <v>5.9189999999999996</v>
      </c>
      <c r="H622" s="95">
        <f>ROUND(I622/G622,2)</f>
        <v>8233.59</v>
      </c>
      <c r="I622" s="96">
        <v>48734.62</v>
      </c>
      <c r="J622" s="95">
        <f>ROUND(H622*$H$13*$I$13,2)</f>
        <v>9164.65</v>
      </c>
      <c r="K622" s="96">
        <f>ROUND(G622*J622,2)</f>
        <v>54245.56</v>
      </c>
      <c r="L622" s="89"/>
      <c r="M622" s="235"/>
      <c r="N622" s="253">
        <f>ROUND(I622*H$13*I$13,2)</f>
        <v>54245.59</v>
      </c>
      <c r="O622" s="254">
        <f t="shared" si="12"/>
        <v>0.03</v>
      </c>
    </row>
    <row r="623" spans="1:15" s="28" customFormat="1" ht="22.5" outlineLevel="1" x14ac:dyDescent="0.25">
      <c r="A623" s="90" t="s">
        <v>1726</v>
      </c>
      <c r="B623" s="91" t="s">
        <v>284</v>
      </c>
      <c r="C623" s="91" t="s">
        <v>1727</v>
      </c>
      <c r="D623" s="91" t="s">
        <v>1676</v>
      </c>
      <c r="E623" s="92" t="s">
        <v>1677</v>
      </c>
      <c r="F623" s="93" t="s">
        <v>363</v>
      </c>
      <c r="G623" s="97">
        <v>0.96719999999999995</v>
      </c>
      <c r="H623" s="95">
        <f>ROUND(I623/G623,2)</f>
        <v>9084.7800000000007</v>
      </c>
      <c r="I623" s="96">
        <v>8786.7999999999993</v>
      </c>
      <c r="J623" s="95">
        <f>ROUND(H623*$H$13*$I$13,2)</f>
        <v>10112.1</v>
      </c>
      <c r="K623" s="96">
        <f>ROUND(G623*J623,2)</f>
        <v>9780.42</v>
      </c>
      <c r="L623" s="89"/>
      <c r="M623" s="235"/>
      <c r="N623" s="253">
        <f>ROUND(I623*H$13*I$13,2)</f>
        <v>9780.42</v>
      </c>
      <c r="O623" s="254">
        <f t="shared" si="12"/>
        <v>0</v>
      </c>
    </row>
    <row r="624" spans="1:15" s="28" customFormat="1" ht="15" outlineLevel="1" x14ac:dyDescent="0.25">
      <c r="A624" s="90" t="s">
        <v>1728</v>
      </c>
      <c r="B624" s="91" t="s">
        <v>284</v>
      </c>
      <c r="C624" s="91" t="s">
        <v>1729</v>
      </c>
      <c r="D624" s="91" t="s">
        <v>1680</v>
      </c>
      <c r="E624" s="92" t="s">
        <v>1681</v>
      </c>
      <c r="F624" s="93" t="s">
        <v>363</v>
      </c>
      <c r="G624" s="97">
        <v>0.96719999999999995</v>
      </c>
      <c r="H624" s="95">
        <f>ROUND(I624/G624,2)</f>
        <v>19477.02</v>
      </c>
      <c r="I624" s="96">
        <v>18838.169999999998</v>
      </c>
      <c r="J624" s="95">
        <f>ROUND(H624*$H$13*$I$13,2)</f>
        <v>21679.5</v>
      </c>
      <c r="K624" s="96">
        <f>ROUND(G624*J624,2)</f>
        <v>20968.41</v>
      </c>
      <c r="L624" s="89"/>
      <c r="M624" s="235"/>
      <c r="N624" s="253">
        <f>ROUND(I624*H$13*I$13,2)</f>
        <v>20968.41</v>
      </c>
      <c r="O624" s="254">
        <f t="shared" si="12"/>
        <v>0</v>
      </c>
    </row>
    <row r="625" spans="1:15" s="28" customFormat="1" ht="15" outlineLevel="1" x14ac:dyDescent="0.25">
      <c r="A625" s="90" t="s">
        <v>1730</v>
      </c>
      <c r="B625" s="91" t="s">
        <v>284</v>
      </c>
      <c r="C625" s="91" t="s">
        <v>1731</v>
      </c>
      <c r="D625" s="91" t="s">
        <v>1684</v>
      </c>
      <c r="E625" s="92" t="s">
        <v>1685</v>
      </c>
      <c r="F625" s="93" t="s">
        <v>371</v>
      </c>
      <c r="G625" s="97">
        <v>110.2608</v>
      </c>
      <c r="H625" s="95">
        <f>ROUND(I625/G625,2)</f>
        <v>221.42</v>
      </c>
      <c r="I625" s="96">
        <v>24413.81</v>
      </c>
      <c r="J625" s="95">
        <f>ROUND(H625*$H$13*$I$13,2)</f>
        <v>246.46</v>
      </c>
      <c r="K625" s="96">
        <f>ROUND(G625*J625,2)</f>
        <v>27174.880000000001</v>
      </c>
      <c r="L625" s="89"/>
      <c r="M625" s="235"/>
      <c r="N625" s="253">
        <f>ROUND(I625*H$13*I$13,2)</f>
        <v>27174.55</v>
      </c>
      <c r="O625" s="254">
        <f t="shared" si="12"/>
        <v>-0.33</v>
      </c>
    </row>
    <row r="626" spans="1:15" s="28" customFormat="1" ht="15" outlineLevel="1" x14ac:dyDescent="0.25">
      <c r="A626" s="90" t="s">
        <v>1732</v>
      </c>
      <c r="B626" s="91" t="s">
        <v>284</v>
      </c>
      <c r="C626" s="91" t="s">
        <v>1733</v>
      </c>
      <c r="D626" s="91" t="s">
        <v>1688</v>
      </c>
      <c r="E626" s="92" t="s">
        <v>1689</v>
      </c>
      <c r="F626" s="93" t="s">
        <v>371</v>
      </c>
      <c r="G626" s="97">
        <v>110.2608</v>
      </c>
      <c r="H626" s="95">
        <f>ROUND(I626/G626,2)</f>
        <v>189.24</v>
      </c>
      <c r="I626" s="96">
        <v>20866.12</v>
      </c>
      <c r="J626" s="95">
        <f>ROUND(H626*$H$13*$I$13,2)</f>
        <v>210.64</v>
      </c>
      <c r="K626" s="96">
        <f>ROUND(G626*J626,2)</f>
        <v>23225.33</v>
      </c>
      <c r="L626" s="89"/>
      <c r="M626" s="235"/>
      <c r="N626" s="253">
        <f>ROUND(I626*H$13*I$13,2)</f>
        <v>23225.69</v>
      </c>
      <c r="O626" s="254">
        <f t="shared" si="12"/>
        <v>0.36</v>
      </c>
    </row>
    <row r="627" spans="1:15" s="28" customFormat="1" ht="15" outlineLevel="1" x14ac:dyDescent="0.25">
      <c r="A627" s="90"/>
      <c r="B627" s="310" t="s">
        <v>1734</v>
      </c>
      <c r="C627" s="311"/>
      <c r="D627" s="311"/>
      <c r="E627" s="312"/>
      <c r="F627" s="93"/>
      <c r="G627" s="97"/>
      <c r="H627" s="95"/>
      <c r="I627" s="96"/>
      <c r="J627" s="95"/>
      <c r="K627" s="96"/>
      <c r="L627" s="89"/>
      <c r="M627" s="235"/>
      <c r="N627" s="253">
        <f>ROUND(I627*H$13*I$13,2)</f>
        <v>0</v>
      </c>
      <c r="O627" s="254">
        <f t="shared" si="12"/>
        <v>0</v>
      </c>
    </row>
    <row r="628" spans="1:15" s="28" customFormat="1" ht="22.5" outlineLevel="1" x14ac:dyDescent="0.25">
      <c r="A628" s="90" t="s">
        <v>1735</v>
      </c>
      <c r="B628" s="91" t="s">
        <v>284</v>
      </c>
      <c r="C628" s="91" t="s">
        <v>1736</v>
      </c>
      <c r="D628" s="91" t="s">
        <v>1737</v>
      </c>
      <c r="E628" s="92" t="s">
        <v>1738</v>
      </c>
      <c r="F628" s="93" t="s">
        <v>180</v>
      </c>
      <c r="G628" s="101">
        <v>2.415</v>
      </c>
      <c r="H628" s="95">
        <f>ROUND(I628/G628,2)</f>
        <v>86096.09</v>
      </c>
      <c r="I628" s="96">
        <v>207922.05</v>
      </c>
      <c r="J628" s="95">
        <f>ROUND(H628*$H$13*$I$13,2)</f>
        <v>95831.94</v>
      </c>
      <c r="K628" s="96">
        <f>ROUND(G628*J628,2)</f>
        <v>231434.14</v>
      </c>
      <c r="L628" s="89"/>
      <c r="M628" s="235"/>
      <c r="N628" s="253">
        <f>ROUND(I628*H$13*I$13,2)</f>
        <v>231434.12</v>
      </c>
      <c r="O628" s="254">
        <f t="shared" si="12"/>
        <v>-0.02</v>
      </c>
    </row>
    <row r="629" spans="1:15" s="28" customFormat="1" ht="15" outlineLevel="1" x14ac:dyDescent="0.25">
      <c r="A629" s="90" t="s">
        <v>1739</v>
      </c>
      <c r="B629" s="91" t="s">
        <v>284</v>
      </c>
      <c r="C629" s="91" t="s">
        <v>1740</v>
      </c>
      <c r="D629" s="91" t="s">
        <v>1666</v>
      </c>
      <c r="E629" s="92" t="s">
        <v>1741</v>
      </c>
      <c r="F629" s="93" t="s">
        <v>185</v>
      </c>
      <c r="G629" s="101">
        <v>1.232</v>
      </c>
      <c r="H629" s="95">
        <f>ROUND(I629/G629,2)</f>
        <v>8233.6200000000008</v>
      </c>
      <c r="I629" s="96">
        <v>10143.82</v>
      </c>
      <c r="J629" s="95">
        <f>ROUND(H629*$H$13*$I$13,2)</f>
        <v>9164.69</v>
      </c>
      <c r="K629" s="96">
        <f>ROUND(G629*J629,2)</f>
        <v>11290.9</v>
      </c>
      <c r="L629" s="89"/>
      <c r="M629" s="235"/>
      <c r="N629" s="253">
        <f>ROUND(I629*H$13*I$13,2)</f>
        <v>11290.9</v>
      </c>
      <c r="O629" s="254">
        <f t="shared" si="12"/>
        <v>0</v>
      </c>
    </row>
    <row r="630" spans="1:15" s="28" customFormat="1" ht="15" outlineLevel="1" x14ac:dyDescent="0.25">
      <c r="A630" s="90" t="s">
        <v>1742</v>
      </c>
      <c r="B630" s="91" t="s">
        <v>284</v>
      </c>
      <c r="C630" s="91" t="s">
        <v>1743</v>
      </c>
      <c r="D630" s="91" t="s">
        <v>1684</v>
      </c>
      <c r="E630" s="92" t="s">
        <v>1685</v>
      </c>
      <c r="F630" s="93" t="s">
        <v>371</v>
      </c>
      <c r="G630" s="98">
        <v>456.4</v>
      </c>
      <c r="H630" s="95">
        <f>ROUND(I630/G630,2)</f>
        <v>221.42</v>
      </c>
      <c r="I630" s="96">
        <v>101055.76</v>
      </c>
      <c r="J630" s="95">
        <f>ROUND(H630*$H$13*$I$13,2)</f>
        <v>246.46</v>
      </c>
      <c r="K630" s="96">
        <f>ROUND(G630*J630,2)</f>
        <v>112484.34</v>
      </c>
      <c r="L630" s="89"/>
      <c r="M630" s="235"/>
      <c r="N630" s="253">
        <f>ROUND(I630*H$13*I$13,2)</f>
        <v>112483.27</v>
      </c>
      <c r="O630" s="254">
        <f t="shared" si="12"/>
        <v>-1.07</v>
      </c>
    </row>
    <row r="631" spans="1:15" s="28" customFormat="1" ht="22.5" outlineLevel="1" x14ac:dyDescent="0.25">
      <c r="A631" s="90" t="s">
        <v>1744</v>
      </c>
      <c r="B631" s="91" t="s">
        <v>284</v>
      </c>
      <c r="C631" s="91" t="s">
        <v>1745</v>
      </c>
      <c r="D631" s="91" t="s">
        <v>621</v>
      </c>
      <c r="E631" s="92" t="s">
        <v>622</v>
      </c>
      <c r="F631" s="93" t="s">
        <v>363</v>
      </c>
      <c r="G631" s="101">
        <v>2.415</v>
      </c>
      <c r="H631" s="95">
        <f>ROUND(I631/G631,2)</f>
        <v>191616.87</v>
      </c>
      <c r="I631" s="96">
        <v>462754.75</v>
      </c>
      <c r="J631" s="95">
        <f>ROUND(H631*$H$13*$I$13,2)</f>
        <v>213285.14</v>
      </c>
      <c r="K631" s="96">
        <f>ROUND(G631*J631,2)</f>
        <v>515083.61</v>
      </c>
      <c r="L631" s="89"/>
      <c r="M631" s="235"/>
      <c r="N631" s="253">
        <f>ROUND(I631*H$13*I$13,2)</f>
        <v>515083.61</v>
      </c>
      <c r="O631" s="254">
        <f t="shared" si="12"/>
        <v>0</v>
      </c>
    </row>
    <row r="632" spans="1:15" s="28" customFormat="1" ht="15" outlineLevel="1" x14ac:dyDescent="0.25">
      <c r="A632" s="90"/>
      <c r="B632" s="310" t="s">
        <v>1746</v>
      </c>
      <c r="C632" s="311"/>
      <c r="D632" s="311"/>
      <c r="E632" s="312"/>
      <c r="F632" s="93"/>
      <c r="G632" s="101"/>
      <c r="H632" s="95"/>
      <c r="I632" s="96"/>
      <c r="J632" s="95"/>
      <c r="K632" s="96"/>
      <c r="L632" s="89"/>
      <c r="M632" s="235"/>
      <c r="N632" s="253">
        <f>ROUND(I632*H$13*I$13,2)</f>
        <v>0</v>
      </c>
      <c r="O632" s="254">
        <f t="shared" si="12"/>
        <v>0</v>
      </c>
    </row>
    <row r="633" spans="1:15" s="28" customFormat="1" ht="22.5" outlineLevel="1" x14ac:dyDescent="0.25">
      <c r="A633" s="90" t="s">
        <v>1747</v>
      </c>
      <c r="B633" s="91" t="s">
        <v>284</v>
      </c>
      <c r="C633" s="91" t="s">
        <v>1748</v>
      </c>
      <c r="D633" s="91" t="s">
        <v>1546</v>
      </c>
      <c r="E633" s="92" t="s">
        <v>1547</v>
      </c>
      <c r="F633" s="93" t="s">
        <v>363</v>
      </c>
      <c r="G633" s="100">
        <v>0.34</v>
      </c>
      <c r="H633" s="95">
        <f>ROUND(I633/G633,2)</f>
        <v>432523.44</v>
      </c>
      <c r="I633" s="96">
        <v>147057.97</v>
      </c>
      <c r="J633" s="95">
        <f>ROUND(H633*$H$13*$I$13,2)</f>
        <v>481433.71</v>
      </c>
      <c r="K633" s="96">
        <f>ROUND(G633*J633,2)</f>
        <v>163687.46</v>
      </c>
      <c r="L633" s="89"/>
      <c r="M633" s="235"/>
      <c r="N633" s="253">
        <f>ROUND(I633*H$13*I$13,2)</f>
        <v>163687.46</v>
      </c>
      <c r="O633" s="254">
        <f t="shared" si="12"/>
        <v>0</v>
      </c>
    </row>
    <row r="634" spans="1:15" s="28" customFormat="1" ht="15" outlineLevel="1" x14ac:dyDescent="0.25">
      <c r="A634" s="90" t="s">
        <v>1749</v>
      </c>
      <c r="B634" s="91" t="s">
        <v>284</v>
      </c>
      <c r="C634" s="91" t="s">
        <v>1750</v>
      </c>
      <c r="D634" s="91" t="s">
        <v>1751</v>
      </c>
      <c r="E634" s="92" t="s">
        <v>1752</v>
      </c>
      <c r="F634" s="93" t="s">
        <v>371</v>
      </c>
      <c r="G634" s="99">
        <v>34</v>
      </c>
      <c r="H634" s="95">
        <f>ROUND(I634/G634,2)</f>
        <v>2583.39</v>
      </c>
      <c r="I634" s="96">
        <v>87835.16</v>
      </c>
      <c r="J634" s="95">
        <f>ROUND(H634*$H$13*$I$13,2)</f>
        <v>2875.52</v>
      </c>
      <c r="K634" s="96">
        <f>ROUND(G634*J634,2)</f>
        <v>97767.679999999993</v>
      </c>
      <c r="L634" s="89"/>
      <c r="M634" s="235"/>
      <c r="N634" s="253">
        <f>ROUND(I634*H$13*I$13,2)</f>
        <v>97767.67</v>
      </c>
      <c r="O634" s="254">
        <f t="shared" si="12"/>
        <v>-0.01</v>
      </c>
    </row>
    <row r="635" spans="1:15" s="28" customFormat="1" ht="15" outlineLevel="1" x14ac:dyDescent="0.25">
      <c r="A635" s="90"/>
      <c r="B635" s="310" t="s">
        <v>1753</v>
      </c>
      <c r="C635" s="311"/>
      <c r="D635" s="311"/>
      <c r="E635" s="312"/>
      <c r="F635" s="93"/>
      <c r="G635" s="99"/>
      <c r="H635" s="95"/>
      <c r="I635" s="96"/>
      <c r="J635" s="95"/>
      <c r="K635" s="96"/>
      <c r="L635" s="89"/>
      <c r="M635" s="235"/>
      <c r="N635" s="253">
        <f>ROUND(I635*H$13*I$13,2)</f>
        <v>0</v>
      </c>
      <c r="O635" s="254">
        <f t="shared" si="12"/>
        <v>0</v>
      </c>
    </row>
    <row r="636" spans="1:15" s="28" customFormat="1" ht="15" outlineLevel="1" x14ac:dyDescent="0.25">
      <c r="A636" s="90" t="s">
        <v>1754</v>
      </c>
      <c r="B636" s="91" t="s">
        <v>284</v>
      </c>
      <c r="C636" s="91" t="s">
        <v>1755</v>
      </c>
      <c r="D636" s="91" t="s">
        <v>1756</v>
      </c>
      <c r="E636" s="92" t="s">
        <v>1757</v>
      </c>
      <c r="F636" s="93" t="s">
        <v>180</v>
      </c>
      <c r="G636" s="100">
        <v>0.93</v>
      </c>
      <c r="H636" s="95">
        <f>ROUND(I636/G636,2)</f>
        <v>86749.04</v>
      </c>
      <c r="I636" s="96">
        <v>80676.61</v>
      </c>
      <c r="J636" s="95">
        <f>ROUND(H636*$H$13*$I$13,2)</f>
        <v>96558.73</v>
      </c>
      <c r="K636" s="96">
        <f>ROUND(G636*J636,2)</f>
        <v>89799.62</v>
      </c>
      <c r="L636" s="89"/>
      <c r="M636" s="235"/>
      <c r="N636" s="253">
        <f>ROUND(I636*H$13*I$13,2)</f>
        <v>89799.62</v>
      </c>
      <c r="O636" s="254">
        <f t="shared" si="12"/>
        <v>0</v>
      </c>
    </row>
    <row r="637" spans="1:15" s="28" customFormat="1" ht="15" outlineLevel="1" x14ac:dyDescent="0.25">
      <c r="A637" s="90" t="s">
        <v>1758</v>
      </c>
      <c r="B637" s="91" t="s">
        <v>284</v>
      </c>
      <c r="C637" s="91" t="s">
        <v>1759</v>
      </c>
      <c r="D637" s="91" t="s">
        <v>625</v>
      </c>
      <c r="E637" s="92" t="s">
        <v>626</v>
      </c>
      <c r="F637" s="93" t="s">
        <v>297</v>
      </c>
      <c r="G637" s="94">
        <v>-0.42036000000000001</v>
      </c>
      <c r="H637" s="95">
        <f>ROUND(I637/G637,2)</f>
        <v>83694.429999999993</v>
      </c>
      <c r="I637" s="96">
        <v>-35181.79</v>
      </c>
      <c r="J637" s="95">
        <f>ROUND(H637*$H$13*$I$13,2)</f>
        <v>93158.7</v>
      </c>
      <c r="K637" s="96">
        <f>ROUND(G637*J637,2)</f>
        <v>-39160.19</v>
      </c>
      <c r="L637" s="89"/>
      <c r="M637" s="235"/>
      <c r="N637" s="253">
        <f>ROUND(I637*H$13*I$13,2)</f>
        <v>-39160.19</v>
      </c>
      <c r="O637" s="254">
        <f t="shared" si="12"/>
        <v>0</v>
      </c>
    </row>
    <row r="638" spans="1:15" s="28" customFormat="1" ht="22.5" outlineLevel="1" x14ac:dyDescent="0.25">
      <c r="A638" s="90" t="s">
        <v>1760</v>
      </c>
      <c r="B638" s="91" t="s">
        <v>284</v>
      </c>
      <c r="C638" s="91" t="s">
        <v>1761</v>
      </c>
      <c r="D638" s="91" t="s">
        <v>1762</v>
      </c>
      <c r="E638" s="92" t="s">
        <v>1763</v>
      </c>
      <c r="F638" s="93" t="s">
        <v>238</v>
      </c>
      <c r="G638" s="99">
        <v>20</v>
      </c>
      <c r="H638" s="95">
        <f>ROUND(I638/G638,2)</f>
        <v>2651.06</v>
      </c>
      <c r="I638" s="96">
        <v>53021.29</v>
      </c>
      <c r="J638" s="95">
        <f>ROUND(H638*$H$13*$I$13,2)</f>
        <v>2950.85</v>
      </c>
      <c r="K638" s="96">
        <f>ROUND(G638*J638,2)</f>
        <v>59017</v>
      </c>
      <c r="L638" s="89"/>
      <c r="M638" s="235"/>
      <c r="N638" s="253">
        <f>ROUND(I638*H$13*I$13,2)</f>
        <v>59017</v>
      </c>
      <c r="O638" s="254">
        <f t="shared" si="12"/>
        <v>0</v>
      </c>
    </row>
    <row r="639" spans="1:15" s="28" customFormat="1" ht="22.5" outlineLevel="1" x14ac:dyDescent="0.25">
      <c r="A639" s="90" t="s">
        <v>1764</v>
      </c>
      <c r="B639" s="91" t="s">
        <v>284</v>
      </c>
      <c r="C639" s="91" t="s">
        <v>1765</v>
      </c>
      <c r="D639" s="91" t="s">
        <v>1766</v>
      </c>
      <c r="E639" s="92" t="s">
        <v>1767</v>
      </c>
      <c r="F639" s="93" t="s">
        <v>238</v>
      </c>
      <c r="G639" s="99">
        <v>10</v>
      </c>
      <c r="H639" s="95">
        <f>ROUND(I639/G639,2)</f>
        <v>2474.2399999999998</v>
      </c>
      <c r="I639" s="96">
        <v>24742.42</v>
      </c>
      <c r="J639" s="95">
        <f>ROUND(H639*$H$13*$I$13,2)</f>
        <v>2754.03</v>
      </c>
      <c r="K639" s="96">
        <f>ROUND(G639*J639,2)</f>
        <v>27540.3</v>
      </c>
      <c r="L639" s="89"/>
      <c r="M639" s="235"/>
      <c r="N639" s="253">
        <f>ROUND(I639*H$13*I$13,2)</f>
        <v>27540.32</v>
      </c>
      <c r="O639" s="254">
        <f t="shared" si="12"/>
        <v>0.02</v>
      </c>
    </row>
    <row r="640" spans="1:15" s="28" customFormat="1" ht="15" outlineLevel="1" x14ac:dyDescent="0.25">
      <c r="A640" s="90" t="s">
        <v>1768</v>
      </c>
      <c r="B640" s="91" t="s">
        <v>284</v>
      </c>
      <c r="C640" s="91" t="s">
        <v>1769</v>
      </c>
      <c r="D640" s="91" t="s">
        <v>1770</v>
      </c>
      <c r="E640" s="92" t="s">
        <v>1771</v>
      </c>
      <c r="F640" s="93" t="s">
        <v>238</v>
      </c>
      <c r="G640" s="99">
        <v>180</v>
      </c>
      <c r="H640" s="95">
        <f>ROUND(I640/G640,2)</f>
        <v>565.48</v>
      </c>
      <c r="I640" s="96">
        <v>101786.33</v>
      </c>
      <c r="J640" s="95">
        <f>ROUND(H640*$H$13*$I$13,2)</f>
        <v>629.42999999999995</v>
      </c>
      <c r="K640" s="96">
        <f>ROUND(G640*J640,2)</f>
        <v>113297.4</v>
      </c>
      <c r="L640" s="89"/>
      <c r="M640" s="235"/>
      <c r="N640" s="253">
        <f>ROUND(I640*H$13*I$13,2)</f>
        <v>113296.45</v>
      </c>
      <c r="O640" s="254">
        <f t="shared" si="12"/>
        <v>-0.95</v>
      </c>
    </row>
    <row r="641" spans="1:15" s="28" customFormat="1" ht="15" outlineLevel="1" x14ac:dyDescent="0.25">
      <c r="A641" s="90" t="s">
        <v>1772</v>
      </c>
      <c r="B641" s="91" t="s">
        <v>284</v>
      </c>
      <c r="C641" s="91" t="s">
        <v>1773</v>
      </c>
      <c r="D641" s="91" t="s">
        <v>1774</v>
      </c>
      <c r="E641" s="92" t="s">
        <v>1775</v>
      </c>
      <c r="F641" s="93" t="s">
        <v>238</v>
      </c>
      <c r="G641" s="99">
        <v>11</v>
      </c>
      <c r="H641" s="95">
        <f>ROUND(I641/G641,2)</f>
        <v>3022.22</v>
      </c>
      <c r="I641" s="96">
        <v>33244.370000000003</v>
      </c>
      <c r="J641" s="95">
        <f>ROUND(H641*$H$13*$I$13,2)</f>
        <v>3363.98</v>
      </c>
      <c r="K641" s="96">
        <f>ROUND(G641*J641,2)</f>
        <v>37003.78</v>
      </c>
      <c r="L641" s="89"/>
      <c r="M641" s="235"/>
      <c r="N641" s="253">
        <f>ROUND(I641*H$13*I$13,2)</f>
        <v>37003.68</v>
      </c>
      <c r="O641" s="254">
        <f t="shared" si="12"/>
        <v>-0.1</v>
      </c>
    </row>
    <row r="642" spans="1:15" s="28" customFormat="1" ht="15" outlineLevel="1" x14ac:dyDescent="0.25">
      <c r="A642" s="90" t="s">
        <v>1776</v>
      </c>
      <c r="B642" s="91" t="s">
        <v>284</v>
      </c>
      <c r="C642" s="91" t="s">
        <v>1777</v>
      </c>
      <c r="D642" s="91" t="s">
        <v>1778</v>
      </c>
      <c r="E642" s="92" t="s">
        <v>1779</v>
      </c>
      <c r="F642" s="93" t="s">
        <v>238</v>
      </c>
      <c r="G642" s="99">
        <v>5</v>
      </c>
      <c r="H642" s="95">
        <f>ROUND(I642/G642,2)</f>
        <v>2439.13</v>
      </c>
      <c r="I642" s="96">
        <v>12195.66</v>
      </c>
      <c r="J642" s="95">
        <f>ROUND(H642*$H$13*$I$13,2)</f>
        <v>2714.95</v>
      </c>
      <c r="K642" s="96">
        <f>ROUND(G642*J642,2)</f>
        <v>13574.75</v>
      </c>
      <c r="L642" s="89"/>
      <c r="M642" s="235"/>
      <c r="N642" s="253">
        <f>ROUND(I642*H$13*I$13,2)</f>
        <v>13574.76</v>
      </c>
      <c r="O642" s="254">
        <f t="shared" si="12"/>
        <v>0.01</v>
      </c>
    </row>
    <row r="643" spans="1:15" s="28" customFormat="1" ht="22.5" outlineLevel="1" x14ac:dyDescent="0.25">
      <c r="A643" s="90" t="s">
        <v>1780</v>
      </c>
      <c r="B643" s="91" t="s">
        <v>284</v>
      </c>
      <c r="C643" s="91" t="s">
        <v>1781</v>
      </c>
      <c r="D643" s="91" t="s">
        <v>1782</v>
      </c>
      <c r="E643" s="92" t="s">
        <v>1783</v>
      </c>
      <c r="F643" s="93" t="s">
        <v>238</v>
      </c>
      <c r="G643" s="99">
        <v>15</v>
      </c>
      <c r="H643" s="95">
        <f>ROUND(I643/G643,2)</f>
        <v>636.29</v>
      </c>
      <c r="I643" s="96">
        <v>9544.2999999999993</v>
      </c>
      <c r="J643" s="95">
        <f>ROUND(H643*$H$13*$I$13,2)</f>
        <v>708.24</v>
      </c>
      <c r="K643" s="96">
        <f>ROUND(G643*J643,2)</f>
        <v>10623.6</v>
      </c>
      <c r="L643" s="89"/>
      <c r="M643" s="235"/>
      <c r="N643" s="253">
        <f>ROUND(I643*H$13*I$13,2)</f>
        <v>10623.58</v>
      </c>
      <c r="O643" s="254">
        <f t="shared" si="12"/>
        <v>-0.02</v>
      </c>
    </row>
    <row r="644" spans="1:15" s="28" customFormat="1" ht="15" outlineLevel="1" x14ac:dyDescent="0.25">
      <c r="A644" s="90" t="s">
        <v>1784</v>
      </c>
      <c r="B644" s="91" t="s">
        <v>284</v>
      </c>
      <c r="C644" s="91" t="s">
        <v>1785</v>
      </c>
      <c r="D644" s="91" t="s">
        <v>1786</v>
      </c>
      <c r="E644" s="92" t="s">
        <v>1787</v>
      </c>
      <c r="F644" s="93" t="s">
        <v>238</v>
      </c>
      <c r="G644" s="99">
        <v>10</v>
      </c>
      <c r="H644" s="95">
        <f>ROUND(I644/G644,2)</f>
        <v>812.91</v>
      </c>
      <c r="I644" s="96">
        <v>8129.14</v>
      </c>
      <c r="J644" s="95">
        <f>ROUND(H644*$H$13*$I$13,2)</f>
        <v>904.83</v>
      </c>
      <c r="K644" s="96">
        <f>ROUND(G644*J644,2)</f>
        <v>9048.2999999999993</v>
      </c>
      <c r="L644" s="89"/>
      <c r="M644" s="235"/>
      <c r="N644" s="253">
        <f>ROUND(I644*H$13*I$13,2)</f>
        <v>9048.39</v>
      </c>
      <c r="O644" s="254">
        <f t="shared" si="12"/>
        <v>0.09</v>
      </c>
    </row>
    <row r="645" spans="1:15" s="28" customFormat="1" ht="15" outlineLevel="1" x14ac:dyDescent="0.25">
      <c r="A645" s="90"/>
      <c r="B645" s="310" t="s">
        <v>1788</v>
      </c>
      <c r="C645" s="311"/>
      <c r="D645" s="311"/>
      <c r="E645" s="312"/>
      <c r="F645" s="93"/>
      <c r="G645" s="99"/>
      <c r="H645" s="95"/>
      <c r="I645" s="96"/>
      <c r="J645" s="95"/>
      <c r="K645" s="96"/>
      <c r="L645" s="89"/>
      <c r="M645" s="235"/>
      <c r="N645" s="253">
        <f>ROUND(I645*H$13*I$13,2)</f>
        <v>0</v>
      </c>
      <c r="O645" s="254">
        <f t="shared" si="12"/>
        <v>0</v>
      </c>
    </row>
    <row r="646" spans="1:15" s="28" customFormat="1" ht="15" outlineLevel="1" x14ac:dyDescent="0.25">
      <c r="A646" s="90" t="s">
        <v>1789</v>
      </c>
      <c r="B646" s="91" t="s">
        <v>284</v>
      </c>
      <c r="C646" s="91" t="s">
        <v>1790</v>
      </c>
      <c r="D646" s="91" t="s">
        <v>1791</v>
      </c>
      <c r="E646" s="92" t="s">
        <v>1792</v>
      </c>
      <c r="F646" s="93" t="s">
        <v>297</v>
      </c>
      <c r="G646" s="101">
        <v>0.56799999999999995</v>
      </c>
      <c r="H646" s="95">
        <f>ROUND(I646/G646,2)</f>
        <v>55583.73</v>
      </c>
      <c r="I646" s="96">
        <v>31571.56</v>
      </c>
      <c r="J646" s="95">
        <f>ROUND(H646*$H$13*$I$13,2)</f>
        <v>61869.2</v>
      </c>
      <c r="K646" s="96">
        <f>ROUND(G646*J646,2)</f>
        <v>35141.71</v>
      </c>
      <c r="L646" s="89"/>
      <c r="M646" s="235"/>
      <c r="N646" s="253">
        <f>ROUND(I646*H$13*I$13,2)</f>
        <v>35141.71</v>
      </c>
      <c r="O646" s="254">
        <f t="shared" si="12"/>
        <v>0</v>
      </c>
    </row>
    <row r="647" spans="1:15" s="28" customFormat="1" ht="15" outlineLevel="1" x14ac:dyDescent="0.25">
      <c r="A647" s="90" t="s">
        <v>1793</v>
      </c>
      <c r="B647" s="91" t="s">
        <v>284</v>
      </c>
      <c r="C647" s="91" t="s">
        <v>1794</v>
      </c>
      <c r="D647" s="91" t="s">
        <v>600</v>
      </c>
      <c r="E647" s="92" t="s">
        <v>601</v>
      </c>
      <c r="F647" s="93" t="s">
        <v>297</v>
      </c>
      <c r="G647" s="101">
        <v>0.56799999999999995</v>
      </c>
      <c r="H647" s="95">
        <f>ROUND(I647/G647,2)</f>
        <v>118060.79</v>
      </c>
      <c r="I647" s="96">
        <v>67058.53</v>
      </c>
      <c r="J647" s="95">
        <f>ROUND(H647*$H$13*$I$13,2)</f>
        <v>131411.25</v>
      </c>
      <c r="K647" s="96">
        <f>ROUND(G647*J647,2)</f>
        <v>74641.59</v>
      </c>
      <c r="L647" s="89"/>
      <c r="M647" s="235"/>
      <c r="N647" s="253">
        <f>ROUND(I647*H$13*I$13,2)</f>
        <v>74641.59</v>
      </c>
      <c r="O647" s="254">
        <f t="shared" si="12"/>
        <v>0</v>
      </c>
    </row>
    <row r="648" spans="1:15" s="28" customFormat="1" ht="15" outlineLevel="1" x14ac:dyDescent="0.25">
      <c r="A648" s="90"/>
      <c r="B648" s="310" t="s">
        <v>1795</v>
      </c>
      <c r="C648" s="311"/>
      <c r="D648" s="311"/>
      <c r="E648" s="312"/>
      <c r="F648" s="93"/>
      <c r="G648" s="101"/>
      <c r="H648" s="95"/>
      <c r="I648" s="96"/>
      <c r="J648" s="95"/>
      <c r="K648" s="96"/>
      <c r="L648" s="89"/>
      <c r="M648" s="235"/>
      <c r="N648" s="253">
        <f>ROUND(I648*H$13*I$13,2)</f>
        <v>0</v>
      </c>
      <c r="O648" s="254">
        <f t="shared" si="12"/>
        <v>0</v>
      </c>
    </row>
    <row r="649" spans="1:15" s="28" customFormat="1" ht="22.5" outlineLevel="1" x14ac:dyDescent="0.25">
      <c r="A649" s="90" t="s">
        <v>1796</v>
      </c>
      <c r="B649" s="91" t="s">
        <v>284</v>
      </c>
      <c r="C649" s="91" t="s">
        <v>1797</v>
      </c>
      <c r="D649" s="91" t="s">
        <v>1798</v>
      </c>
      <c r="E649" s="92" t="s">
        <v>1799</v>
      </c>
      <c r="F649" s="93" t="s">
        <v>172</v>
      </c>
      <c r="G649" s="94">
        <v>8.1499999999999993E-3</v>
      </c>
      <c r="H649" s="95">
        <f>ROUND(I649/G649,2)</f>
        <v>600507.98</v>
      </c>
      <c r="I649" s="96">
        <v>4894.1400000000003</v>
      </c>
      <c r="J649" s="95">
        <f>ROUND(H649*$H$13*$I$13,2)</f>
        <v>668414.14</v>
      </c>
      <c r="K649" s="96">
        <f>ROUND(G649*J649,2)</f>
        <v>5447.58</v>
      </c>
      <c r="L649" s="89"/>
      <c r="M649" s="235"/>
      <c r="N649" s="253">
        <f>ROUND(I649*H$13*I$13,2)</f>
        <v>5447.58</v>
      </c>
      <c r="O649" s="254">
        <f t="shared" si="12"/>
        <v>0</v>
      </c>
    </row>
    <row r="650" spans="1:15" s="28" customFormat="1" ht="15" outlineLevel="1" x14ac:dyDescent="0.25">
      <c r="A650" s="90" t="s">
        <v>1800</v>
      </c>
      <c r="B650" s="91" t="s">
        <v>284</v>
      </c>
      <c r="C650" s="91" t="s">
        <v>1801</v>
      </c>
      <c r="D650" s="91" t="s">
        <v>1802</v>
      </c>
      <c r="E650" s="92" t="s">
        <v>1803</v>
      </c>
      <c r="F650" s="93" t="s">
        <v>185</v>
      </c>
      <c r="G650" s="102">
        <v>0.82722499999999999</v>
      </c>
      <c r="H650" s="95">
        <f>ROUND(I650/G650,2)</f>
        <v>6389.33</v>
      </c>
      <c r="I650" s="96">
        <v>5285.41</v>
      </c>
      <c r="J650" s="95">
        <f>ROUND(H650*$H$13*$I$13,2)</f>
        <v>7111.84</v>
      </c>
      <c r="K650" s="96">
        <f>ROUND(G650*J650,2)</f>
        <v>5883.09</v>
      </c>
      <c r="L650" s="89"/>
      <c r="M650" s="235"/>
      <c r="N650" s="253">
        <f>ROUND(I650*H$13*I$13,2)</f>
        <v>5883.09</v>
      </c>
      <c r="O650" s="254">
        <f t="shared" si="12"/>
        <v>0</v>
      </c>
    </row>
    <row r="651" spans="1:15" s="28" customFormat="1" ht="15" outlineLevel="1" x14ac:dyDescent="0.25">
      <c r="A651" s="90" t="s">
        <v>1804</v>
      </c>
      <c r="B651" s="91" t="s">
        <v>284</v>
      </c>
      <c r="C651" s="91" t="s">
        <v>1805</v>
      </c>
      <c r="D651" s="91" t="s">
        <v>344</v>
      </c>
      <c r="E651" s="92" t="s">
        <v>345</v>
      </c>
      <c r="F651" s="93" t="s">
        <v>297</v>
      </c>
      <c r="G651" s="94">
        <v>2.3140000000000001E-2</v>
      </c>
      <c r="H651" s="95">
        <f>ROUND(I651/G651,2)</f>
        <v>89228.61</v>
      </c>
      <c r="I651" s="96">
        <v>2064.75</v>
      </c>
      <c r="J651" s="95">
        <f>ROUND(H651*$H$13*$I$13,2)</f>
        <v>99318.69</v>
      </c>
      <c r="K651" s="96">
        <f>ROUND(G651*J651,2)</f>
        <v>2298.23</v>
      </c>
      <c r="L651" s="89"/>
      <c r="M651" s="235"/>
      <c r="N651" s="253">
        <f>ROUND(I651*H$13*I$13,2)</f>
        <v>2298.23</v>
      </c>
      <c r="O651" s="254">
        <f t="shared" si="12"/>
        <v>0</v>
      </c>
    </row>
    <row r="652" spans="1:15" s="28" customFormat="1" ht="15" outlineLevel="1" x14ac:dyDescent="0.25">
      <c r="A652" s="90" t="s">
        <v>1806</v>
      </c>
      <c r="B652" s="91" t="s">
        <v>284</v>
      </c>
      <c r="C652" s="91" t="s">
        <v>1807</v>
      </c>
      <c r="D652" s="91" t="s">
        <v>1808</v>
      </c>
      <c r="E652" s="92" t="s">
        <v>1809</v>
      </c>
      <c r="F652" s="93" t="s">
        <v>297</v>
      </c>
      <c r="G652" s="97">
        <v>0.1094</v>
      </c>
      <c r="H652" s="95">
        <f>ROUND(I652/G652,2)</f>
        <v>248204.02</v>
      </c>
      <c r="I652" s="96">
        <v>27153.52</v>
      </c>
      <c r="J652" s="95">
        <f>ROUND(H652*$H$13*$I$13,2)</f>
        <v>276271.23</v>
      </c>
      <c r="K652" s="96">
        <f>ROUND(G652*J652,2)</f>
        <v>30224.07</v>
      </c>
      <c r="L652" s="89"/>
      <c r="M652" s="235"/>
      <c r="N652" s="253">
        <f>ROUND(I652*H$13*I$13,2)</f>
        <v>30224.07</v>
      </c>
      <c r="O652" s="254">
        <f t="shared" si="12"/>
        <v>0</v>
      </c>
    </row>
    <row r="653" spans="1:15" s="28" customFormat="1" ht="33.75" outlineLevel="1" x14ac:dyDescent="0.25">
      <c r="A653" s="90" t="s">
        <v>1810</v>
      </c>
      <c r="B653" s="91" t="s">
        <v>284</v>
      </c>
      <c r="C653" s="91" t="s">
        <v>1811</v>
      </c>
      <c r="D653" s="91" t="s">
        <v>1812</v>
      </c>
      <c r="E653" s="92" t="s">
        <v>1813</v>
      </c>
      <c r="F653" s="93" t="s">
        <v>297</v>
      </c>
      <c r="G653" s="97">
        <v>0.1094</v>
      </c>
      <c r="H653" s="95">
        <f>ROUND(I653/G653,2)</f>
        <v>74419.199999999997</v>
      </c>
      <c r="I653" s="96">
        <v>8141.46</v>
      </c>
      <c r="J653" s="95">
        <f>ROUND(H653*$H$13*$I$13,2)</f>
        <v>82834.61</v>
      </c>
      <c r="K653" s="96">
        <f>ROUND(G653*J653,2)</f>
        <v>9062.11</v>
      </c>
      <c r="L653" s="89"/>
      <c r="M653" s="235"/>
      <c r="N653" s="253">
        <f>ROUND(I653*H$13*I$13,2)</f>
        <v>9062.11</v>
      </c>
      <c r="O653" s="254">
        <f t="shared" si="12"/>
        <v>0</v>
      </c>
    </row>
    <row r="654" spans="1:15" s="28" customFormat="1" ht="18.75" customHeight="1" x14ac:dyDescent="0.25">
      <c r="A654" s="79" t="s">
        <v>44</v>
      </c>
      <c r="B654" s="299" t="s">
        <v>1814</v>
      </c>
      <c r="C654" s="299"/>
      <c r="D654" s="299"/>
      <c r="E654" s="80" t="s">
        <v>1815</v>
      </c>
      <c r="F654" s="81"/>
      <c r="G654" s="82"/>
      <c r="H654" s="83">
        <v>10157119.16</v>
      </c>
      <c r="I654" s="83">
        <f>SUM(I656:I804)</f>
        <v>10157119.16</v>
      </c>
      <c r="J654" s="83"/>
      <c r="K654" s="83">
        <f>SUM(K656:K804)</f>
        <v>11305694.15</v>
      </c>
      <c r="L654" s="83"/>
      <c r="M654" s="235"/>
      <c r="N654" s="253">
        <f>ROUND(I654*H$13*I$13,2)</f>
        <v>11305698.380000001</v>
      </c>
      <c r="O654" s="254">
        <f t="shared" si="12"/>
        <v>4.2300000000000004</v>
      </c>
    </row>
    <row r="655" spans="1:15" s="11" customFormat="1" ht="18.75" customHeight="1" outlineLevel="1" x14ac:dyDescent="0.25">
      <c r="A655" s="85"/>
      <c r="B655" s="310" t="s">
        <v>1816</v>
      </c>
      <c r="C655" s="311"/>
      <c r="D655" s="311"/>
      <c r="E655" s="312"/>
      <c r="F655" s="86"/>
      <c r="G655" s="87"/>
      <c r="H655" s="88"/>
      <c r="I655" s="88"/>
      <c r="J655" s="88"/>
      <c r="K655" s="88"/>
      <c r="L655" s="88"/>
      <c r="M655" s="236"/>
      <c r="N655" s="253">
        <f>ROUND(I655*H$13*I$13,2)</f>
        <v>0</v>
      </c>
      <c r="O655" s="254">
        <f t="shared" si="12"/>
        <v>0</v>
      </c>
    </row>
    <row r="656" spans="1:15" s="28" customFormat="1" ht="22.5" outlineLevel="1" x14ac:dyDescent="0.25">
      <c r="A656" s="90" t="s">
        <v>1817</v>
      </c>
      <c r="B656" s="91" t="s">
        <v>1818</v>
      </c>
      <c r="C656" s="91" t="s">
        <v>40</v>
      </c>
      <c r="D656" s="91" t="s">
        <v>1819</v>
      </c>
      <c r="E656" s="92" t="s">
        <v>1820</v>
      </c>
      <c r="F656" s="93" t="s">
        <v>180</v>
      </c>
      <c r="G656" s="100">
        <v>0.32</v>
      </c>
      <c r="H656" s="95">
        <f>ROUND(I656/G656,2)</f>
        <v>96597.69</v>
      </c>
      <c r="I656" s="96">
        <v>30911.26</v>
      </c>
      <c r="J656" s="95">
        <f>ROUND(H656*$H$13*$I$13,2)</f>
        <v>107521.07</v>
      </c>
      <c r="K656" s="96">
        <f>ROUND(G656*J656,2)</f>
        <v>34406.74</v>
      </c>
      <c r="L656" s="89"/>
      <c r="M656" s="235"/>
      <c r="N656" s="253">
        <f>ROUND(I656*H$13*I$13,2)</f>
        <v>34406.74</v>
      </c>
      <c r="O656" s="254">
        <f t="shared" si="12"/>
        <v>0</v>
      </c>
    </row>
    <row r="657" spans="1:15" s="28" customFormat="1" ht="15" outlineLevel="1" x14ac:dyDescent="0.25">
      <c r="A657" s="90" t="s">
        <v>1821</v>
      </c>
      <c r="B657" s="91" t="s">
        <v>1818</v>
      </c>
      <c r="C657" s="91" t="s">
        <v>165</v>
      </c>
      <c r="D657" s="91" t="s">
        <v>1822</v>
      </c>
      <c r="E657" s="92" t="s">
        <v>1823</v>
      </c>
      <c r="F657" s="93" t="s">
        <v>489</v>
      </c>
      <c r="G657" s="100">
        <v>32.22</v>
      </c>
      <c r="H657" s="95">
        <f>ROUND(I657/G657,2)</f>
        <v>440.98</v>
      </c>
      <c r="I657" s="96">
        <v>14208.38</v>
      </c>
      <c r="J657" s="95">
        <f>ROUND(H657*$H$13*$I$13,2)</f>
        <v>490.85</v>
      </c>
      <c r="K657" s="96">
        <f>ROUND(G657*J657,2)</f>
        <v>15815.19</v>
      </c>
      <c r="L657" s="89"/>
      <c r="M657" s="235"/>
      <c r="N657" s="253">
        <f>ROUND(I657*H$13*I$13,2)</f>
        <v>15815.08</v>
      </c>
      <c r="O657" s="254">
        <f t="shared" si="12"/>
        <v>-0.11</v>
      </c>
    </row>
    <row r="658" spans="1:15" s="28" customFormat="1" ht="15" outlineLevel="1" x14ac:dyDescent="0.25">
      <c r="A658" s="90" t="s">
        <v>1824</v>
      </c>
      <c r="B658" s="91" t="s">
        <v>1818</v>
      </c>
      <c r="C658" s="91" t="s">
        <v>169</v>
      </c>
      <c r="D658" s="91" t="s">
        <v>1825</v>
      </c>
      <c r="E658" s="92" t="s">
        <v>1826</v>
      </c>
      <c r="F658" s="93" t="s">
        <v>1827</v>
      </c>
      <c r="G658" s="98">
        <v>0.5</v>
      </c>
      <c r="H658" s="95">
        <f>ROUND(I658/G658,2)</f>
        <v>1298.78</v>
      </c>
      <c r="I658" s="96">
        <v>649.39</v>
      </c>
      <c r="J658" s="95">
        <f>ROUND(H658*$H$13*$I$13,2)</f>
        <v>1445.65</v>
      </c>
      <c r="K658" s="96">
        <f>ROUND(G658*J658,2)</f>
        <v>722.83</v>
      </c>
      <c r="L658" s="89"/>
      <c r="M658" s="235"/>
      <c r="N658" s="253">
        <f>ROUND(I658*H$13*I$13,2)</f>
        <v>722.82</v>
      </c>
      <c r="O658" s="254">
        <f t="shared" si="12"/>
        <v>-0.01</v>
      </c>
    </row>
    <row r="659" spans="1:15" s="28" customFormat="1" ht="15" outlineLevel="1" x14ac:dyDescent="0.25">
      <c r="A659" s="90" t="s">
        <v>1828</v>
      </c>
      <c r="B659" s="91" t="s">
        <v>1818</v>
      </c>
      <c r="C659" s="91" t="s">
        <v>173</v>
      </c>
      <c r="D659" s="91" t="s">
        <v>1829</v>
      </c>
      <c r="E659" s="92" t="s">
        <v>1830</v>
      </c>
      <c r="F659" s="93" t="s">
        <v>1827</v>
      </c>
      <c r="G659" s="99">
        <v>4</v>
      </c>
      <c r="H659" s="95">
        <f>ROUND(I659/G659,2)</f>
        <v>779.47</v>
      </c>
      <c r="I659" s="96">
        <v>3117.86</v>
      </c>
      <c r="J659" s="95">
        <f>ROUND(H659*$H$13*$I$13,2)</f>
        <v>867.61</v>
      </c>
      <c r="K659" s="96">
        <f>ROUND(G659*J659,2)</f>
        <v>3470.44</v>
      </c>
      <c r="L659" s="89"/>
      <c r="M659" s="235"/>
      <c r="N659" s="253">
        <f>ROUND(I659*H$13*I$13,2)</f>
        <v>3470.43</v>
      </c>
      <c r="O659" s="254">
        <f t="shared" si="12"/>
        <v>-0.01</v>
      </c>
    </row>
    <row r="660" spans="1:15" s="28" customFormat="1" ht="15" outlineLevel="1" x14ac:dyDescent="0.25">
      <c r="A660" s="90" t="s">
        <v>1831</v>
      </c>
      <c r="B660" s="91" t="s">
        <v>1818</v>
      </c>
      <c r="C660" s="91" t="s">
        <v>177</v>
      </c>
      <c r="D660" s="91" t="s">
        <v>1832</v>
      </c>
      <c r="E660" s="92" t="s">
        <v>1833</v>
      </c>
      <c r="F660" s="93" t="s">
        <v>1827</v>
      </c>
      <c r="G660" s="98">
        <v>0.6</v>
      </c>
      <c r="H660" s="95">
        <f>ROUND(I660/G660,2)</f>
        <v>723.72</v>
      </c>
      <c r="I660" s="96">
        <v>434.23</v>
      </c>
      <c r="J660" s="95">
        <f>ROUND(H660*$H$13*$I$13,2)</f>
        <v>805.56</v>
      </c>
      <c r="K660" s="96">
        <f>ROUND(G660*J660,2)</f>
        <v>483.34</v>
      </c>
      <c r="L660" s="89"/>
      <c r="M660" s="235"/>
      <c r="N660" s="253">
        <f>ROUND(I660*H$13*I$13,2)</f>
        <v>483.33</v>
      </c>
      <c r="O660" s="254">
        <f t="shared" si="12"/>
        <v>-0.01</v>
      </c>
    </row>
    <row r="661" spans="1:15" s="28" customFormat="1" ht="22.5" outlineLevel="1" x14ac:dyDescent="0.25">
      <c r="A661" s="90" t="s">
        <v>1834</v>
      </c>
      <c r="B661" s="91" t="s">
        <v>1818</v>
      </c>
      <c r="C661" s="91" t="s">
        <v>181</v>
      </c>
      <c r="D661" s="91" t="s">
        <v>1835</v>
      </c>
      <c r="E661" s="92" t="s">
        <v>1836</v>
      </c>
      <c r="F661" s="93" t="s">
        <v>1827</v>
      </c>
      <c r="G661" s="99">
        <v>4</v>
      </c>
      <c r="H661" s="95">
        <f>ROUND(I661/G661,2)</f>
        <v>15975.63</v>
      </c>
      <c r="I661" s="96">
        <v>63902.52</v>
      </c>
      <c r="J661" s="95">
        <f>ROUND(H661*$H$13*$I$13,2)</f>
        <v>17782.169999999998</v>
      </c>
      <c r="K661" s="96">
        <f>ROUND(G661*J661,2)</f>
        <v>71128.679999999993</v>
      </c>
      <c r="L661" s="89"/>
      <c r="M661" s="235"/>
      <c r="N661" s="253">
        <f>ROUND(I661*H$13*I$13,2)</f>
        <v>71128.69</v>
      </c>
      <c r="O661" s="254">
        <f t="shared" si="12"/>
        <v>0.01</v>
      </c>
    </row>
    <row r="662" spans="1:15" s="28" customFormat="1" ht="22.5" outlineLevel="1" x14ac:dyDescent="0.25">
      <c r="A662" s="90" t="s">
        <v>1837</v>
      </c>
      <c r="B662" s="91" t="s">
        <v>1818</v>
      </c>
      <c r="C662" s="91" t="s">
        <v>41</v>
      </c>
      <c r="D662" s="91" t="s">
        <v>1838</v>
      </c>
      <c r="E662" s="92" t="s">
        <v>1839</v>
      </c>
      <c r="F662" s="93" t="s">
        <v>180</v>
      </c>
      <c r="G662" s="100">
        <v>0.66</v>
      </c>
      <c r="H662" s="95">
        <f>ROUND(I662/G662,2)</f>
        <v>86341.32</v>
      </c>
      <c r="I662" s="96">
        <v>56985.27</v>
      </c>
      <c r="J662" s="95">
        <f>ROUND(H662*$H$13*$I$13,2)</f>
        <v>96104.9</v>
      </c>
      <c r="K662" s="96">
        <f>ROUND(G662*J662,2)</f>
        <v>63429.23</v>
      </c>
      <c r="L662" s="89"/>
      <c r="M662" s="235"/>
      <c r="N662" s="253">
        <f>ROUND(I662*H$13*I$13,2)</f>
        <v>63429.23</v>
      </c>
      <c r="O662" s="254">
        <f t="shared" si="12"/>
        <v>0</v>
      </c>
    </row>
    <row r="663" spans="1:15" s="28" customFormat="1" ht="15" outlineLevel="1" x14ac:dyDescent="0.25">
      <c r="A663" s="90" t="s">
        <v>1840</v>
      </c>
      <c r="B663" s="91" t="s">
        <v>1818</v>
      </c>
      <c r="C663" s="91" t="s">
        <v>283</v>
      </c>
      <c r="D663" s="91" t="s">
        <v>1841</v>
      </c>
      <c r="E663" s="92" t="s">
        <v>1842</v>
      </c>
      <c r="F663" s="93" t="s">
        <v>489</v>
      </c>
      <c r="G663" s="100">
        <v>66.59</v>
      </c>
      <c r="H663" s="95">
        <f>ROUND(I663/G663,2)</f>
        <v>282.45</v>
      </c>
      <c r="I663" s="96">
        <v>18808.11</v>
      </c>
      <c r="J663" s="95">
        <f>ROUND(H663*$H$13*$I$13,2)</f>
        <v>314.39</v>
      </c>
      <c r="K663" s="96">
        <f>ROUND(G663*J663,2)</f>
        <v>20935.23</v>
      </c>
      <c r="L663" s="89"/>
      <c r="M663" s="235"/>
      <c r="N663" s="253">
        <f>ROUND(I663*H$13*I$13,2)</f>
        <v>20934.95</v>
      </c>
      <c r="O663" s="254">
        <f t="shared" si="12"/>
        <v>-0.28000000000000003</v>
      </c>
    </row>
    <row r="664" spans="1:15" s="28" customFormat="1" ht="15" outlineLevel="1" x14ac:dyDescent="0.25">
      <c r="A664" s="90" t="s">
        <v>1843</v>
      </c>
      <c r="B664" s="91" t="s">
        <v>1818</v>
      </c>
      <c r="C664" s="91" t="s">
        <v>287</v>
      </c>
      <c r="D664" s="91" t="s">
        <v>1844</v>
      </c>
      <c r="E664" s="92" t="s">
        <v>1845</v>
      </c>
      <c r="F664" s="93" t="s">
        <v>1827</v>
      </c>
      <c r="G664" s="98">
        <v>0.5</v>
      </c>
      <c r="H664" s="95">
        <f>ROUND(I664/G664,2)</f>
        <v>557.86</v>
      </c>
      <c r="I664" s="96">
        <v>278.93</v>
      </c>
      <c r="J664" s="95">
        <f>ROUND(H664*$H$13*$I$13,2)</f>
        <v>620.94000000000005</v>
      </c>
      <c r="K664" s="96">
        <f>ROUND(G664*J664,2)</f>
        <v>310.47000000000003</v>
      </c>
      <c r="L664" s="89"/>
      <c r="M664" s="235"/>
      <c r="N664" s="253">
        <f>ROUND(I664*H$13*I$13,2)</f>
        <v>310.47000000000003</v>
      </c>
      <c r="O664" s="254">
        <f t="shared" si="12"/>
        <v>0</v>
      </c>
    </row>
    <row r="665" spans="1:15" s="28" customFormat="1" ht="15" outlineLevel="1" x14ac:dyDescent="0.25">
      <c r="A665" s="90" t="s">
        <v>1846</v>
      </c>
      <c r="B665" s="91" t="s">
        <v>1818</v>
      </c>
      <c r="C665" s="91" t="s">
        <v>290</v>
      </c>
      <c r="D665" s="91" t="s">
        <v>1847</v>
      </c>
      <c r="E665" s="92" t="s">
        <v>1848</v>
      </c>
      <c r="F665" s="93" t="s">
        <v>1827</v>
      </c>
      <c r="G665" s="98">
        <v>1.5</v>
      </c>
      <c r="H665" s="95">
        <f>ROUND(I665/G665,2)</f>
        <v>408.81</v>
      </c>
      <c r="I665" s="96">
        <v>613.21</v>
      </c>
      <c r="J665" s="95">
        <f>ROUND(H665*$H$13*$I$13,2)</f>
        <v>455.04</v>
      </c>
      <c r="K665" s="96">
        <f>ROUND(G665*J665,2)</f>
        <v>682.56</v>
      </c>
      <c r="L665" s="89"/>
      <c r="M665" s="235"/>
      <c r="N665" s="253">
        <f>ROUND(I665*H$13*I$13,2)</f>
        <v>682.55</v>
      </c>
      <c r="O665" s="254">
        <f t="shared" si="12"/>
        <v>-0.01</v>
      </c>
    </row>
    <row r="666" spans="1:15" s="28" customFormat="1" ht="15" outlineLevel="1" x14ac:dyDescent="0.25">
      <c r="A666" s="90" t="s">
        <v>1849</v>
      </c>
      <c r="B666" s="91" t="s">
        <v>1818</v>
      </c>
      <c r="C666" s="91" t="s">
        <v>294</v>
      </c>
      <c r="D666" s="91" t="s">
        <v>1850</v>
      </c>
      <c r="E666" s="92" t="s">
        <v>1851</v>
      </c>
      <c r="F666" s="93" t="s">
        <v>1827</v>
      </c>
      <c r="G666" s="98">
        <v>0.5</v>
      </c>
      <c r="H666" s="95">
        <f>ROUND(I666/G666,2)</f>
        <v>1084.5999999999999</v>
      </c>
      <c r="I666" s="96">
        <v>542.29999999999995</v>
      </c>
      <c r="J666" s="95">
        <f>ROUND(H666*$H$13*$I$13,2)</f>
        <v>1207.25</v>
      </c>
      <c r="K666" s="96">
        <f>ROUND(G666*J666,2)</f>
        <v>603.63</v>
      </c>
      <c r="L666" s="89"/>
      <c r="M666" s="235"/>
      <c r="N666" s="253">
        <f>ROUND(I666*H$13*I$13,2)</f>
        <v>603.62</v>
      </c>
      <c r="O666" s="254">
        <f t="shared" si="12"/>
        <v>-0.01</v>
      </c>
    </row>
    <row r="667" spans="1:15" s="28" customFormat="1" ht="22.5" outlineLevel="1" x14ac:dyDescent="0.25">
      <c r="A667" s="90" t="s">
        <v>1852</v>
      </c>
      <c r="B667" s="91" t="s">
        <v>1818</v>
      </c>
      <c r="C667" s="91" t="s">
        <v>298</v>
      </c>
      <c r="D667" s="91" t="s">
        <v>1853</v>
      </c>
      <c r="E667" s="92" t="s">
        <v>1854</v>
      </c>
      <c r="F667" s="93" t="s">
        <v>1827</v>
      </c>
      <c r="G667" s="99">
        <v>5</v>
      </c>
      <c r="H667" s="95">
        <f>ROUND(I667/G667,2)</f>
        <v>366.07</v>
      </c>
      <c r="I667" s="96">
        <v>1830.33</v>
      </c>
      <c r="J667" s="95">
        <f>ROUND(H667*$H$13*$I$13,2)</f>
        <v>407.47</v>
      </c>
      <c r="K667" s="96">
        <f>ROUND(G667*J667,2)</f>
        <v>2037.35</v>
      </c>
      <c r="L667" s="89"/>
      <c r="M667" s="235"/>
      <c r="N667" s="253">
        <f>ROUND(I667*H$13*I$13,2)</f>
        <v>2037.31</v>
      </c>
      <c r="O667" s="254">
        <f t="shared" si="12"/>
        <v>-0.04</v>
      </c>
    </row>
    <row r="668" spans="1:15" s="28" customFormat="1" ht="15" outlineLevel="1" x14ac:dyDescent="0.25">
      <c r="A668" s="90" t="s">
        <v>1855</v>
      </c>
      <c r="B668" s="91" t="s">
        <v>1818</v>
      </c>
      <c r="C668" s="91" t="s">
        <v>301</v>
      </c>
      <c r="D668" s="91" t="s">
        <v>1856</v>
      </c>
      <c r="E668" s="92" t="s">
        <v>1857</v>
      </c>
      <c r="F668" s="93" t="s">
        <v>222</v>
      </c>
      <c r="G668" s="99">
        <v>7</v>
      </c>
      <c r="H668" s="95">
        <f>ROUND(I668/G668,2)</f>
        <v>30480.84</v>
      </c>
      <c r="I668" s="96">
        <v>213365.86</v>
      </c>
      <c r="J668" s="95">
        <f>ROUND(H668*$H$13*$I$13,2)</f>
        <v>33927.65</v>
      </c>
      <c r="K668" s="96">
        <f>ROUND(G668*J668,2)</f>
        <v>237493.55</v>
      </c>
      <c r="L668" s="89"/>
      <c r="M668" s="235"/>
      <c r="N668" s="253">
        <f>ROUND(I668*H$13*I$13,2)</f>
        <v>237493.53</v>
      </c>
      <c r="O668" s="254">
        <f t="shared" si="12"/>
        <v>-0.02</v>
      </c>
    </row>
    <row r="669" spans="1:15" s="28" customFormat="1" ht="22.5" outlineLevel="1" x14ac:dyDescent="0.25">
      <c r="A669" s="90" t="s">
        <v>1858</v>
      </c>
      <c r="B669" s="91" t="s">
        <v>1818</v>
      </c>
      <c r="C669" s="91" t="s">
        <v>44</v>
      </c>
      <c r="D669" s="91" t="s">
        <v>1859</v>
      </c>
      <c r="E669" s="92" t="s">
        <v>1860</v>
      </c>
      <c r="F669" s="93" t="s">
        <v>180</v>
      </c>
      <c r="G669" s="100">
        <v>0.48</v>
      </c>
      <c r="H669" s="95">
        <f>ROUND(I669/G669,2)</f>
        <v>99002.17</v>
      </c>
      <c r="I669" s="96">
        <v>47521.04</v>
      </c>
      <c r="J669" s="95">
        <f>ROUND(H669*$H$13*$I$13,2)</f>
        <v>110197.45</v>
      </c>
      <c r="K669" s="96">
        <f>ROUND(G669*J669,2)</f>
        <v>52894.78</v>
      </c>
      <c r="L669" s="89"/>
      <c r="M669" s="235"/>
      <c r="N669" s="253">
        <f>ROUND(I669*H$13*I$13,2)</f>
        <v>52894.78</v>
      </c>
      <c r="O669" s="254">
        <f t="shared" si="12"/>
        <v>0</v>
      </c>
    </row>
    <row r="670" spans="1:15" s="28" customFormat="1" ht="15" outlineLevel="1" x14ac:dyDescent="0.25">
      <c r="A670" s="90" t="s">
        <v>1861</v>
      </c>
      <c r="B670" s="91" t="s">
        <v>1818</v>
      </c>
      <c r="C670" s="91" t="s">
        <v>1817</v>
      </c>
      <c r="D670" s="91" t="s">
        <v>1862</v>
      </c>
      <c r="E670" s="92" t="s">
        <v>1863</v>
      </c>
      <c r="F670" s="93" t="s">
        <v>489</v>
      </c>
      <c r="G670" s="100">
        <v>48.58</v>
      </c>
      <c r="H670" s="95">
        <f>ROUND(I670/G670,2)</f>
        <v>179.95</v>
      </c>
      <c r="I670" s="96">
        <v>8742.0499999999993</v>
      </c>
      <c r="J670" s="95">
        <f>ROUND(H670*$H$13*$I$13,2)</f>
        <v>200.3</v>
      </c>
      <c r="K670" s="96">
        <f>ROUND(G670*J670,2)</f>
        <v>9730.57</v>
      </c>
      <c r="L670" s="89"/>
      <c r="M670" s="235"/>
      <c r="N670" s="253">
        <f>ROUND(I670*H$13*I$13,2)</f>
        <v>9730.61</v>
      </c>
      <c r="O670" s="254">
        <f t="shared" ref="O670:O733" si="13">N670-K670</f>
        <v>0.04</v>
      </c>
    </row>
    <row r="671" spans="1:15" s="28" customFormat="1" ht="15" outlineLevel="1" x14ac:dyDescent="0.25">
      <c r="A671" s="90" t="s">
        <v>1864</v>
      </c>
      <c r="B671" s="91" t="s">
        <v>1818</v>
      </c>
      <c r="C671" s="91" t="s">
        <v>1821</v>
      </c>
      <c r="D671" s="91" t="s">
        <v>1865</v>
      </c>
      <c r="E671" s="92" t="s">
        <v>1866</v>
      </c>
      <c r="F671" s="93" t="s">
        <v>1827</v>
      </c>
      <c r="G671" s="98">
        <v>0.5</v>
      </c>
      <c r="H671" s="95">
        <f>ROUND(I671/G671,2)</f>
        <v>268.16000000000003</v>
      </c>
      <c r="I671" s="96">
        <v>134.08000000000001</v>
      </c>
      <c r="J671" s="95">
        <f>ROUND(H671*$H$13*$I$13,2)</f>
        <v>298.48</v>
      </c>
      <c r="K671" s="96">
        <f>ROUND(G671*J671,2)</f>
        <v>149.24</v>
      </c>
      <c r="L671" s="89"/>
      <c r="M671" s="235"/>
      <c r="N671" s="253">
        <f>ROUND(I671*H$13*I$13,2)</f>
        <v>149.24</v>
      </c>
      <c r="O671" s="254">
        <f t="shared" si="13"/>
        <v>0</v>
      </c>
    </row>
    <row r="672" spans="1:15" s="28" customFormat="1" ht="15" outlineLevel="1" x14ac:dyDescent="0.25">
      <c r="A672" s="90" t="s">
        <v>1867</v>
      </c>
      <c r="B672" s="91" t="s">
        <v>1818</v>
      </c>
      <c r="C672" s="91" t="s">
        <v>1824</v>
      </c>
      <c r="D672" s="91" t="s">
        <v>1868</v>
      </c>
      <c r="E672" s="92" t="s">
        <v>1869</v>
      </c>
      <c r="F672" s="93" t="s">
        <v>1827</v>
      </c>
      <c r="G672" s="98">
        <v>1.5</v>
      </c>
      <c r="H672" s="95">
        <f>ROUND(I672/G672,2)</f>
        <v>231.79</v>
      </c>
      <c r="I672" s="96">
        <v>347.68</v>
      </c>
      <c r="J672" s="95">
        <f>ROUND(H672*$H$13*$I$13,2)</f>
        <v>258</v>
      </c>
      <c r="K672" s="96">
        <f>ROUND(G672*J672,2)</f>
        <v>387</v>
      </c>
      <c r="L672" s="89"/>
      <c r="M672" s="235"/>
      <c r="N672" s="253">
        <f>ROUND(I672*H$13*I$13,2)</f>
        <v>387</v>
      </c>
      <c r="O672" s="254">
        <f t="shared" si="13"/>
        <v>0</v>
      </c>
    </row>
    <row r="673" spans="1:15" s="28" customFormat="1" ht="15" outlineLevel="1" x14ac:dyDescent="0.25">
      <c r="A673" s="90" t="s">
        <v>1870</v>
      </c>
      <c r="B673" s="91" t="s">
        <v>1818</v>
      </c>
      <c r="C673" s="91" t="s">
        <v>1828</v>
      </c>
      <c r="D673" s="91" t="s">
        <v>1871</v>
      </c>
      <c r="E673" s="92" t="s">
        <v>1872</v>
      </c>
      <c r="F673" s="93" t="s">
        <v>1827</v>
      </c>
      <c r="G673" s="98">
        <v>0.5</v>
      </c>
      <c r="H673" s="95">
        <f>ROUND(I673/G673,2)</f>
        <v>623.96</v>
      </c>
      <c r="I673" s="96">
        <v>311.98</v>
      </c>
      <c r="J673" s="95">
        <f>ROUND(H673*$H$13*$I$13,2)</f>
        <v>694.52</v>
      </c>
      <c r="K673" s="96">
        <f>ROUND(G673*J673,2)</f>
        <v>347.26</v>
      </c>
      <c r="L673" s="89"/>
      <c r="M673" s="235"/>
      <c r="N673" s="253">
        <f>ROUND(I673*H$13*I$13,2)</f>
        <v>347.26</v>
      </c>
      <c r="O673" s="254">
        <f t="shared" si="13"/>
        <v>0</v>
      </c>
    </row>
    <row r="674" spans="1:15" s="28" customFormat="1" ht="33.75" outlineLevel="1" x14ac:dyDescent="0.25">
      <c r="A674" s="90" t="s">
        <v>1873</v>
      </c>
      <c r="B674" s="91" t="s">
        <v>1818</v>
      </c>
      <c r="C674" s="91" t="s">
        <v>1831</v>
      </c>
      <c r="D674" s="91" t="s">
        <v>1874</v>
      </c>
      <c r="E674" s="92" t="s">
        <v>1875</v>
      </c>
      <c r="F674" s="93" t="s">
        <v>1827</v>
      </c>
      <c r="G674" s="99">
        <v>5</v>
      </c>
      <c r="H674" s="95">
        <f>ROUND(I674/G674,2)</f>
        <v>321.18</v>
      </c>
      <c r="I674" s="96">
        <v>1605.88</v>
      </c>
      <c r="J674" s="95">
        <f>ROUND(H674*$H$13*$I$13,2)</f>
        <v>357.5</v>
      </c>
      <c r="K674" s="96">
        <f>ROUND(G674*J674,2)</f>
        <v>1787.5</v>
      </c>
      <c r="L674" s="89"/>
      <c r="M674" s="235"/>
      <c r="N674" s="253">
        <f>ROUND(I674*H$13*I$13,2)</f>
        <v>1787.47</v>
      </c>
      <c r="O674" s="254">
        <f t="shared" si="13"/>
        <v>-0.03</v>
      </c>
    </row>
    <row r="675" spans="1:15" s="28" customFormat="1" ht="15" outlineLevel="1" x14ac:dyDescent="0.25">
      <c r="A675" s="90" t="s">
        <v>1876</v>
      </c>
      <c r="B675" s="91" t="s">
        <v>1818</v>
      </c>
      <c r="C675" s="91" t="s">
        <v>1834</v>
      </c>
      <c r="D675" s="91" t="s">
        <v>1856</v>
      </c>
      <c r="E675" s="92" t="s">
        <v>1857</v>
      </c>
      <c r="F675" s="93" t="s">
        <v>222</v>
      </c>
      <c r="G675" s="99">
        <v>7</v>
      </c>
      <c r="H675" s="95">
        <f>ROUND(I675/G675,2)</f>
        <v>30480.84</v>
      </c>
      <c r="I675" s="96">
        <v>213365.86</v>
      </c>
      <c r="J675" s="95">
        <f>ROUND(H675*$H$13*$I$13,2)</f>
        <v>33927.65</v>
      </c>
      <c r="K675" s="96">
        <f>ROUND(G675*J675,2)</f>
        <v>237493.55</v>
      </c>
      <c r="L675" s="89"/>
      <c r="M675" s="235"/>
      <c r="N675" s="253">
        <f>ROUND(I675*H$13*I$13,2)</f>
        <v>237493.53</v>
      </c>
      <c r="O675" s="254">
        <f t="shared" si="13"/>
        <v>-0.02</v>
      </c>
    </row>
    <row r="676" spans="1:15" s="28" customFormat="1" ht="22.5" outlineLevel="1" x14ac:dyDescent="0.25">
      <c r="A676" s="90" t="s">
        <v>1877</v>
      </c>
      <c r="B676" s="91" t="s">
        <v>1818</v>
      </c>
      <c r="C676" s="91" t="s">
        <v>46</v>
      </c>
      <c r="D676" s="91" t="s">
        <v>1878</v>
      </c>
      <c r="E676" s="92" t="s">
        <v>1879</v>
      </c>
      <c r="F676" s="93" t="s">
        <v>180</v>
      </c>
      <c r="G676" s="100">
        <v>0.78</v>
      </c>
      <c r="H676" s="95">
        <f>ROUND(I676/G676,2)</f>
        <v>186268.79</v>
      </c>
      <c r="I676" s="96">
        <v>145289.66</v>
      </c>
      <c r="J676" s="95">
        <f>ROUND(H676*$H$13*$I$13,2)</f>
        <v>207332.29</v>
      </c>
      <c r="K676" s="96">
        <f>ROUND(G676*J676,2)</f>
        <v>161719.19</v>
      </c>
      <c r="L676" s="89"/>
      <c r="M676" s="235"/>
      <c r="N676" s="253">
        <f>ROUND(I676*H$13*I$13,2)</f>
        <v>161719.19</v>
      </c>
      <c r="O676" s="254">
        <f t="shared" si="13"/>
        <v>0</v>
      </c>
    </row>
    <row r="677" spans="1:15" s="28" customFormat="1" ht="22.5" outlineLevel="1" x14ac:dyDescent="0.25">
      <c r="A677" s="90" t="s">
        <v>1880</v>
      </c>
      <c r="B677" s="91" t="s">
        <v>1818</v>
      </c>
      <c r="C677" s="91" t="s">
        <v>182</v>
      </c>
      <c r="D677" s="91" t="s">
        <v>1881</v>
      </c>
      <c r="E677" s="92" t="s">
        <v>1882</v>
      </c>
      <c r="F677" s="93" t="s">
        <v>489</v>
      </c>
      <c r="G677" s="100">
        <v>73.16</v>
      </c>
      <c r="H677" s="95">
        <f>ROUND(I677/G677,2)</f>
        <v>443.88</v>
      </c>
      <c r="I677" s="96">
        <v>32474.29</v>
      </c>
      <c r="J677" s="95">
        <f>ROUND(H677*$H$13*$I$13,2)</f>
        <v>494.07</v>
      </c>
      <c r="K677" s="96">
        <f>ROUND(G677*J677,2)</f>
        <v>36146.160000000003</v>
      </c>
      <c r="L677" s="89"/>
      <c r="M677" s="235"/>
      <c r="N677" s="253">
        <f>ROUND(I677*H$13*I$13,2)</f>
        <v>36146.519999999997</v>
      </c>
      <c r="O677" s="254">
        <f t="shared" si="13"/>
        <v>0.36</v>
      </c>
    </row>
    <row r="678" spans="1:15" s="28" customFormat="1" ht="15" outlineLevel="1" x14ac:dyDescent="0.25">
      <c r="A678" s="90" t="s">
        <v>1883</v>
      </c>
      <c r="B678" s="91" t="s">
        <v>1818</v>
      </c>
      <c r="C678" s="91" t="s">
        <v>1884</v>
      </c>
      <c r="D678" s="91" t="s">
        <v>1885</v>
      </c>
      <c r="E678" s="92" t="s">
        <v>1886</v>
      </c>
      <c r="F678" s="93" t="s">
        <v>238</v>
      </c>
      <c r="G678" s="99">
        <v>22</v>
      </c>
      <c r="H678" s="95">
        <f>ROUND(I678/G678,2)</f>
        <v>1022.67</v>
      </c>
      <c r="I678" s="96">
        <v>22498.69</v>
      </c>
      <c r="J678" s="95">
        <f>ROUND(H678*$H$13*$I$13,2)</f>
        <v>1138.31</v>
      </c>
      <c r="K678" s="96">
        <f>ROUND(G678*J678,2)</f>
        <v>25042.82</v>
      </c>
      <c r="L678" s="89"/>
      <c r="M678" s="235"/>
      <c r="N678" s="253">
        <f>ROUND(I678*H$13*I$13,2)</f>
        <v>25042.87</v>
      </c>
      <c r="O678" s="254">
        <f t="shared" si="13"/>
        <v>0.05</v>
      </c>
    </row>
    <row r="679" spans="1:15" s="28" customFormat="1" ht="15" outlineLevel="1" x14ac:dyDescent="0.25">
      <c r="A679" s="90" t="s">
        <v>1887</v>
      </c>
      <c r="B679" s="91" t="s">
        <v>1818</v>
      </c>
      <c r="C679" s="91" t="s">
        <v>1888</v>
      </c>
      <c r="D679" s="91" t="s">
        <v>1889</v>
      </c>
      <c r="E679" s="92" t="s">
        <v>1890</v>
      </c>
      <c r="F679" s="93" t="s">
        <v>238</v>
      </c>
      <c r="G679" s="99">
        <v>12</v>
      </c>
      <c r="H679" s="95">
        <f>ROUND(I679/G679,2)</f>
        <v>1101.8699999999999</v>
      </c>
      <c r="I679" s="96">
        <v>13222.46</v>
      </c>
      <c r="J679" s="95">
        <f>ROUND(H679*$H$13*$I$13,2)</f>
        <v>1226.47</v>
      </c>
      <c r="K679" s="96">
        <f>ROUND(G679*J679,2)</f>
        <v>14717.64</v>
      </c>
      <c r="L679" s="89"/>
      <c r="M679" s="235"/>
      <c r="N679" s="253">
        <f>ROUND(I679*H$13*I$13,2)</f>
        <v>14717.67</v>
      </c>
      <c r="O679" s="254">
        <f t="shared" si="13"/>
        <v>0.03</v>
      </c>
    </row>
    <row r="680" spans="1:15" s="28" customFormat="1" ht="15" outlineLevel="1" x14ac:dyDescent="0.25">
      <c r="A680" s="90" t="s">
        <v>1891</v>
      </c>
      <c r="B680" s="91" t="s">
        <v>1818</v>
      </c>
      <c r="C680" s="91" t="s">
        <v>1892</v>
      </c>
      <c r="D680" s="91" t="s">
        <v>1893</v>
      </c>
      <c r="E680" s="92" t="s">
        <v>1894</v>
      </c>
      <c r="F680" s="93" t="s">
        <v>238</v>
      </c>
      <c r="G680" s="99">
        <v>8</v>
      </c>
      <c r="H680" s="95">
        <f>ROUND(I680/G680,2)</f>
        <v>1039.21</v>
      </c>
      <c r="I680" s="96">
        <v>8313.68</v>
      </c>
      <c r="J680" s="95">
        <f>ROUND(H680*$H$13*$I$13,2)</f>
        <v>1156.73</v>
      </c>
      <c r="K680" s="96">
        <f>ROUND(G680*J680,2)</f>
        <v>9253.84</v>
      </c>
      <c r="L680" s="89"/>
      <c r="M680" s="235"/>
      <c r="N680" s="253">
        <f>ROUND(I680*H$13*I$13,2)</f>
        <v>9253.7999999999993</v>
      </c>
      <c r="O680" s="254">
        <f t="shared" si="13"/>
        <v>-0.04</v>
      </c>
    </row>
    <row r="681" spans="1:15" s="28" customFormat="1" ht="15" outlineLevel="1" x14ac:dyDescent="0.25">
      <c r="A681" s="90" t="s">
        <v>1895</v>
      </c>
      <c r="B681" s="91" t="s">
        <v>1818</v>
      </c>
      <c r="C681" s="91" t="s">
        <v>1896</v>
      </c>
      <c r="D681" s="91" t="s">
        <v>1897</v>
      </c>
      <c r="E681" s="92" t="s">
        <v>1898</v>
      </c>
      <c r="F681" s="93" t="s">
        <v>238</v>
      </c>
      <c r="G681" s="99">
        <v>98</v>
      </c>
      <c r="H681" s="95">
        <f>ROUND(I681/G681,2)</f>
        <v>241.09</v>
      </c>
      <c r="I681" s="96">
        <v>23626.82</v>
      </c>
      <c r="J681" s="95">
        <f>ROUND(H681*$H$13*$I$13,2)</f>
        <v>268.35000000000002</v>
      </c>
      <c r="K681" s="96">
        <f>ROUND(G681*J681,2)</f>
        <v>26298.3</v>
      </c>
      <c r="L681" s="89"/>
      <c r="M681" s="235"/>
      <c r="N681" s="253">
        <f>ROUND(I681*H$13*I$13,2)</f>
        <v>26298.57</v>
      </c>
      <c r="O681" s="254">
        <f t="shared" si="13"/>
        <v>0.27</v>
      </c>
    </row>
    <row r="682" spans="1:15" s="28" customFormat="1" ht="15" outlineLevel="1" x14ac:dyDescent="0.25">
      <c r="A682" s="90" t="s">
        <v>1899</v>
      </c>
      <c r="B682" s="91" t="s">
        <v>1818</v>
      </c>
      <c r="C682" s="91" t="s">
        <v>1900</v>
      </c>
      <c r="D682" s="91" t="s">
        <v>1901</v>
      </c>
      <c r="E682" s="92" t="s">
        <v>1902</v>
      </c>
      <c r="F682" s="93" t="s">
        <v>238</v>
      </c>
      <c r="G682" s="99">
        <v>14</v>
      </c>
      <c r="H682" s="95">
        <f>ROUND(I682/G682,2)</f>
        <v>1477.87</v>
      </c>
      <c r="I682" s="96">
        <v>20690.18</v>
      </c>
      <c r="J682" s="95">
        <f>ROUND(H682*$H$13*$I$13,2)</f>
        <v>1644.99</v>
      </c>
      <c r="K682" s="96">
        <f>ROUND(G682*J682,2)</f>
        <v>23029.86</v>
      </c>
      <c r="L682" s="89"/>
      <c r="M682" s="235"/>
      <c r="N682" s="253">
        <f>ROUND(I682*H$13*I$13,2)</f>
        <v>23029.85</v>
      </c>
      <c r="O682" s="254">
        <f t="shared" si="13"/>
        <v>-0.01</v>
      </c>
    </row>
    <row r="683" spans="1:15" s="28" customFormat="1" ht="22.5" outlineLevel="1" x14ac:dyDescent="0.25">
      <c r="A683" s="90" t="s">
        <v>1903</v>
      </c>
      <c r="B683" s="91" t="s">
        <v>1818</v>
      </c>
      <c r="C683" s="91" t="s">
        <v>50</v>
      </c>
      <c r="D683" s="91" t="s">
        <v>1904</v>
      </c>
      <c r="E683" s="92" t="s">
        <v>1905</v>
      </c>
      <c r="F683" s="93" t="s">
        <v>180</v>
      </c>
      <c r="G683" s="100">
        <v>6.02</v>
      </c>
      <c r="H683" s="95">
        <f>ROUND(I683/G683,2)</f>
        <v>307816.67</v>
      </c>
      <c r="I683" s="96">
        <v>1853056.34</v>
      </c>
      <c r="J683" s="95">
        <f>ROUND(H683*$H$13*$I$13,2)</f>
        <v>342624.95</v>
      </c>
      <c r="K683" s="96">
        <f>ROUND(G683*J683,2)</f>
        <v>2062602.2</v>
      </c>
      <c r="L683" s="89"/>
      <c r="M683" s="235"/>
      <c r="N683" s="253">
        <f>ROUND(I683*H$13*I$13,2)</f>
        <v>2062602.17</v>
      </c>
      <c r="O683" s="254">
        <f t="shared" si="13"/>
        <v>-0.03</v>
      </c>
    </row>
    <row r="684" spans="1:15" s="28" customFormat="1" ht="22.5" outlineLevel="1" x14ac:dyDescent="0.25">
      <c r="A684" s="90" t="s">
        <v>1906</v>
      </c>
      <c r="B684" s="91" t="s">
        <v>1818</v>
      </c>
      <c r="C684" s="91" t="s">
        <v>1907</v>
      </c>
      <c r="D684" s="91" t="s">
        <v>1908</v>
      </c>
      <c r="E684" s="92" t="s">
        <v>1909</v>
      </c>
      <c r="F684" s="93" t="s">
        <v>489</v>
      </c>
      <c r="G684" s="98">
        <v>541.20000000000005</v>
      </c>
      <c r="H684" s="95">
        <f>ROUND(I684/G684,2)</f>
        <v>171.46</v>
      </c>
      <c r="I684" s="96">
        <v>92794.11</v>
      </c>
      <c r="J684" s="95">
        <f>ROUND(H684*$H$13*$I$13,2)</f>
        <v>190.85</v>
      </c>
      <c r="K684" s="96">
        <f>ROUND(G684*J684,2)</f>
        <v>103288.02</v>
      </c>
      <c r="L684" s="89"/>
      <c r="M684" s="235"/>
      <c r="N684" s="253">
        <f>ROUND(I684*H$13*I$13,2)</f>
        <v>103287.38</v>
      </c>
      <c r="O684" s="254">
        <f t="shared" si="13"/>
        <v>-0.64</v>
      </c>
    </row>
    <row r="685" spans="1:15" s="28" customFormat="1" ht="15" outlineLevel="1" x14ac:dyDescent="0.25">
      <c r="A685" s="90" t="s">
        <v>1910</v>
      </c>
      <c r="B685" s="91" t="s">
        <v>1818</v>
      </c>
      <c r="C685" s="91" t="s">
        <v>1911</v>
      </c>
      <c r="D685" s="91" t="s">
        <v>1912</v>
      </c>
      <c r="E685" s="92" t="s">
        <v>1913</v>
      </c>
      <c r="F685" s="93" t="s">
        <v>238</v>
      </c>
      <c r="G685" s="99">
        <v>237</v>
      </c>
      <c r="H685" s="95">
        <f>ROUND(I685/G685,2)</f>
        <v>898.21</v>
      </c>
      <c r="I685" s="96">
        <v>212875.78</v>
      </c>
      <c r="J685" s="95">
        <f>ROUND(H685*$H$13*$I$13,2)</f>
        <v>999.78</v>
      </c>
      <c r="K685" s="96">
        <f>ROUND(G685*J685,2)</f>
        <v>236947.86</v>
      </c>
      <c r="L685" s="89"/>
      <c r="M685" s="235"/>
      <c r="N685" s="253">
        <f>ROUND(I685*H$13*I$13,2)</f>
        <v>236948.03</v>
      </c>
      <c r="O685" s="254">
        <f t="shared" si="13"/>
        <v>0.17</v>
      </c>
    </row>
    <row r="686" spans="1:15" s="28" customFormat="1" ht="15" outlineLevel="1" x14ac:dyDescent="0.25">
      <c r="A686" s="90" t="s">
        <v>1914</v>
      </c>
      <c r="B686" s="91" t="s">
        <v>1818</v>
      </c>
      <c r="C686" s="91" t="s">
        <v>1915</v>
      </c>
      <c r="D686" s="91" t="s">
        <v>1916</v>
      </c>
      <c r="E686" s="92" t="s">
        <v>1917</v>
      </c>
      <c r="F686" s="93" t="s">
        <v>238</v>
      </c>
      <c r="G686" s="99">
        <v>29</v>
      </c>
      <c r="H686" s="95">
        <f>ROUND(I686/G686,2)</f>
        <v>106.19</v>
      </c>
      <c r="I686" s="96">
        <v>3079.53</v>
      </c>
      <c r="J686" s="95">
        <f>ROUND(H686*$H$13*$I$13,2)</f>
        <v>118.2</v>
      </c>
      <c r="K686" s="96">
        <f>ROUND(G686*J686,2)</f>
        <v>3427.8</v>
      </c>
      <c r="L686" s="89"/>
      <c r="M686" s="235"/>
      <c r="N686" s="253">
        <f>ROUND(I686*H$13*I$13,2)</f>
        <v>3427.77</v>
      </c>
      <c r="O686" s="254">
        <f t="shared" si="13"/>
        <v>-0.03</v>
      </c>
    </row>
    <row r="687" spans="1:15" s="28" customFormat="1" ht="15" outlineLevel="1" x14ac:dyDescent="0.25">
      <c r="A687" s="90" t="s">
        <v>1918</v>
      </c>
      <c r="B687" s="91" t="s">
        <v>1818</v>
      </c>
      <c r="C687" s="91" t="s">
        <v>1919</v>
      </c>
      <c r="D687" s="91" t="s">
        <v>1920</v>
      </c>
      <c r="E687" s="92" t="s">
        <v>1921</v>
      </c>
      <c r="F687" s="93" t="s">
        <v>238</v>
      </c>
      <c r="G687" s="99">
        <v>16</v>
      </c>
      <c r="H687" s="95">
        <f>ROUND(I687/G687,2)</f>
        <v>163.62</v>
      </c>
      <c r="I687" s="96">
        <v>2617.91</v>
      </c>
      <c r="J687" s="95">
        <f>ROUND(H687*$H$13*$I$13,2)</f>
        <v>182.12</v>
      </c>
      <c r="K687" s="96">
        <f>ROUND(G687*J687,2)</f>
        <v>2913.92</v>
      </c>
      <c r="L687" s="89"/>
      <c r="M687" s="235"/>
      <c r="N687" s="253">
        <f>ROUND(I687*H$13*I$13,2)</f>
        <v>2913.95</v>
      </c>
      <c r="O687" s="254">
        <f t="shared" si="13"/>
        <v>0.03</v>
      </c>
    </row>
    <row r="688" spans="1:15" s="28" customFormat="1" ht="15" outlineLevel="1" x14ac:dyDescent="0.25">
      <c r="A688" s="90" t="s">
        <v>1922</v>
      </c>
      <c r="B688" s="91" t="s">
        <v>1818</v>
      </c>
      <c r="C688" s="91" t="s">
        <v>1923</v>
      </c>
      <c r="D688" s="91" t="s">
        <v>1924</v>
      </c>
      <c r="E688" s="92" t="s">
        <v>1925</v>
      </c>
      <c r="F688" s="93" t="s">
        <v>238</v>
      </c>
      <c r="G688" s="99">
        <v>88</v>
      </c>
      <c r="H688" s="95">
        <f>ROUND(I688/G688,2)</f>
        <v>142.74</v>
      </c>
      <c r="I688" s="96">
        <v>12561.14</v>
      </c>
      <c r="J688" s="95">
        <f>ROUND(H688*$H$13*$I$13,2)</f>
        <v>158.88</v>
      </c>
      <c r="K688" s="96">
        <f>ROUND(G688*J688,2)</f>
        <v>13981.44</v>
      </c>
      <c r="L688" s="89"/>
      <c r="M688" s="235"/>
      <c r="N688" s="253">
        <f>ROUND(I688*H$13*I$13,2)</f>
        <v>13981.57</v>
      </c>
      <c r="O688" s="254">
        <f t="shared" si="13"/>
        <v>0.13</v>
      </c>
    </row>
    <row r="689" spans="1:15" s="28" customFormat="1" ht="15" outlineLevel="1" x14ac:dyDescent="0.25">
      <c r="A689" s="90" t="s">
        <v>1926</v>
      </c>
      <c r="B689" s="91" t="s">
        <v>1818</v>
      </c>
      <c r="C689" s="91" t="s">
        <v>1927</v>
      </c>
      <c r="D689" s="91" t="s">
        <v>1928</v>
      </c>
      <c r="E689" s="92" t="s">
        <v>1929</v>
      </c>
      <c r="F689" s="93" t="s">
        <v>238</v>
      </c>
      <c r="G689" s="99">
        <v>142</v>
      </c>
      <c r="H689" s="95">
        <f>ROUND(I689/G689,2)</f>
        <v>246.32</v>
      </c>
      <c r="I689" s="96">
        <v>34977.49</v>
      </c>
      <c r="J689" s="95">
        <f>ROUND(H689*$H$13*$I$13,2)</f>
        <v>274.17</v>
      </c>
      <c r="K689" s="96">
        <f>ROUND(G689*J689,2)</f>
        <v>38932.14</v>
      </c>
      <c r="L689" s="89"/>
      <c r="M689" s="235"/>
      <c r="N689" s="253">
        <f>ROUND(I689*H$13*I$13,2)</f>
        <v>38932.79</v>
      </c>
      <c r="O689" s="254">
        <f t="shared" si="13"/>
        <v>0.65</v>
      </c>
    </row>
    <row r="690" spans="1:15" s="28" customFormat="1" ht="15" outlineLevel="1" x14ac:dyDescent="0.25">
      <c r="A690" s="90" t="s">
        <v>1930</v>
      </c>
      <c r="B690" s="91" t="s">
        <v>1818</v>
      </c>
      <c r="C690" s="91" t="s">
        <v>1931</v>
      </c>
      <c r="D690" s="91" t="s">
        <v>1932</v>
      </c>
      <c r="E690" s="92" t="s">
        <v>1933</v>
      </c>
      <c r="F690" s="93" t="s">
        <v>238</v>
      </c>
      <c r="G690" s="99">
        <v>64</v>
      </c>
      <c r="H690" s="95">
        <f>ROUND(I690/G690,2)</f>
        <v>305.5</v>
      </c>
      <c r="I690" s="96">
        <v>19551.98</v>
      </c>
      <c r="J690" s="95">
        <f>ROUND(H690*$H$13*$I$13,2)</f>
        <v>340.05</v>
      </c>
      <c r="K690" s="96">
        <f>ROUND(G690*J690,2)</f>
        <v>21763.200000000001</v>
      </c>
      <c r="L690" s="89"/>
      <c r="M690" s="235"/>
      <c r="N690" s="253">
        <f>ROUND(I690*H$13*I$13,2)</f>
        <v>21762.94</v>
      </c>
      <c r="O690" s="254">
        <f t="shared" si="13"/>
        <v>-0.26</v>
      </c>
    </row>
    <row r="691" spans="1:15" s="28" customFormat="1" ht="15" outlineLevel="1" x14ac:dyDescent="0.25">
      <c r="A691" s="90" t="s">
        <v>1934</v>
      </c>
      <c r="B691" s="91" t="s">
        <v>1818</v>
      </c>
      <c r="C691" s="91" t="s">
        <v>1935</v>
      </c>
      <c r="D691" s="91" t="s">
        <v>1936</v>
      </c>
      <c r="E691" s="92" t="s">
        <v>1937</v>
      </c>
      <c r="F691" s="93" t="s">
        <v>238</v>
      </c>
      <c r="G691" s="99">
        <v>48</v>
      </c>
      <c r="H691" s="95">
        <f>ROUND(I691/G691,2)</f>
        <v>255.88</v>
      </c>
      <c r="I691" s="96">
        <v>12282.21</v>
      </c>
      <c r="J691" s="95">
        <f>ROUND(H691*$H$13*$I$13,2)</f>
        <v>284.82</v>
      </c>
      <c r="K691" s="96">
        <f>ROUND(G691*J691,2)</f>
        <v>13671.36</v>
      </c>
      <c r="L691" s="89"/>
      <c r="M691" s="235"/>
      <c r="N691" s="253">
        <f>ROUND(I691*H$13*I$13,2)</f>
        <v>13671.1</v>
      </c>
      <c r="O691" s="254">
        <f t="shared" si="13"/>
        <v>-0.26</v>
      </c>
    </row>
    <row r="692" spans="1:15" s="28" customFormat="1" ht="15" outlineLevel="1" x14ac:dyDescent="0.25">
      <c r="A692" s="90" t="s">
        <v>1938</v>
      </c>
      <c r="B692" s="91" t="s">
        <v>1818</v>
      </c>
      <c r="C692" s="91" t="s">
        <v>1939</v>
      </c>
      <c r="D692" s="91" t="s">
        <v>1940</v>
      </c>
      <c r="E692" s="92" t="s">
        <v>1941</v>
      </c>
      <c r="F692" s="93" t="s">
        <v>238</v>
      </c>
      <c r="G692" s="99">
        <v>1011</v>
      </c>
      <c r="H692" s="95">
        <f>ROUND(I692/G692,2)</f>
        <v>72.239999999999995</v>
      </c>
      <c r="I692" s="96">
        <v>73034.600000000006</v>
      </c>
      <c r="J692" s="95">
        <f>ROUND(H692*$H$13*$I$13,2)</f>
        <v>80.41</v>
      </c>
      <c r="K692" s="96">
        <f>ROUND(G692*J692,2)</f>
        <v>81294.509999999995</v>
      </c>
      <c r="L692" s="89"/>
      <c r="M692" s="235"/>
      <c r="N692" s="253">
        <f>ROUND(I692*H$13*I$13,2)</f>
        <v>81293.440000000002</v>
      </c>
      <c r="O692" s="254">
        <f t="shared" si="13"/>
        <v>-1.07</v>
      </c>
    </row>
    <row r="693" spans="1:15" s="28" customFormat="1" ht="15" outlineLevel="1" x14ac:dyDescent="0.25">
      <c r="A693" s="90" t="s">
        <v>1942</v>
      </c>
      <c r="B693" s="91" t="s">
        <v>1818</v>
      </c>
      <c r="C693" s="91" t="s">
        <v>1943</v>
      </c>
      <c r="D693" s="91" t="s">
        <v>1944</v>
      </c>
      <c r="E693" s="92" t="s">
        <v>1945</v>
      </c>
      <c r="F693" s="93" t="s">
        <v>238</v>
      </c>
      <c r="G693" s="99">
        <v>24</v>
      </c>
      <c r="H693" s="95">
        <f>ROUND(I693/G693,2)</f>
        <v>374.25</v>
      </c>
      <c r="I693" s="96">
        <v>8981.9500000000007</v>
      </c>
      <c r="J693" s="95">
        <f>ROUND(H693*$H$13*$I$13,2)</f>
        <v>416.57</v>
      </c>
      <c r="K693" s="96">
        <f>ROUND(G693*J693,2)</f>
        <v>9997.68</v>
      </c>
      <c r="L693" s="89"/>
      <c r="M693" s="235"/>
      <c r="N693" s="253">
        <f>ROUND(I693*H$13*I$13,2)</f>
        <v>9997.64</v>
      </c>
      <c r="O693" s="254">
        <f t="shared" si="13"/>
        <v>-0.04</v>
      </c>
    </row>
    <row r="694" spans="1:15" s="28" customFormat="1" ht="22.5" outlineLevel="1" x14ac:dyDescent="0.25">
      <c r="A694" s="90" t="s">
        <v>1946</v>
      </c>
      <c r="B694" s="91" t="s">
        <v>1818</v>
      </c>
      <c r="C694" s="91" t="s">
        <v>54</v>
      </c>
      <c r="D694" s="91" t="s">
        <v>1947</v>
      </c>
      <c r="E694" s="92" t="s">
        <v>1948</v>
      </c>
      <c r="F694" s="93" t="s">
        <v>180</v>
      </c>
      <c r="G694" s="98">
        <v>1.8</v>
      </c>
      <c r="H694" s="95">
        <f>ROUND(I694/G694,2)</f>
        <v>235502.83</v>
      </c>
      <c r="I694" s="96">
        <v>423905.09</v>
      </c>
      <c r="J694" s="95">
        <f>ROUND(H694*$H$13*$I$13,2)</f>
        <v>262133.77</v>
      </c>
      <c r="K694" s="96">
        <f>ROUND(G694*J694,2)</f>
        <v>471840.79</v>
      </c>
      <c r="L694" s="89"/>
      <c r="M694" s="235"/>
      <c r="N694" s="253">
        <f>ROUND(I694*H$13*I$13,2)</f>
        <v>471840.79</v>
      </c>
      <c r="O694" s="254">
        <f t="shared" si="13"/>
        <v>0</v>
      </c>
    </row>
    <row r="695" spans="1:15" s="28" customFormat="1" ht="22.5" outlineLevel="1" x14ac:dyDescent="0.25">
      <c r="A695" s="90" t="s">
        <v>1949</v>
      </c>
      <c r="B695" s="91" t="s">
        <v>1818</v>
      </c>
      <c r="C695" s="91" t="s">
        <v>1950</v>
      </c>
      <c r="D695" s="91" t="s">
        <v>1951</v>
      </c>
      <c r="E695" s="92" t="s">
        <v>1952</v>
      </c>
      <c r="F695" s="93" t="s">
        <v>489</v>
      </c>
      <c r="G695" s="98">
        <v>167.2</v>
      </c>
      <c r="H695" s="95">
        <f>ROUND(I695/G695,2)</f>
        <v>320.29000000000002</v>
      </c>
      <c r="I695" s="96">
        <v>53552.44</v>
      </c>
      <c r="J695" s="95">
        <f>ROUND(H695*$H$13*$I$13,2)</f>
        <v>356.51</v>
      </c>
      <c r="K695" s="96">
        <f>ROUND(G695*J695,2)</f>
        <v>59608.47</v>
      </c>
      <c r="L695" s="89"/>
      <c r="M695" s="235"/>
      <c r="N695" s="253">
        <f>ROUND(I695*H$13*I$13,2)</f>
        <v>59608.21</v>
      </c>
      <c r="O695" s="254">
        <f t="shared" si="13"/>
        <v>-0.26</v>
      </c>
    </row>
    <row r="696" spans="1:15" s="28" customFormat="1" ht="15" outlineLevel="1" x14ac:dyDescent="0.25">
      <c r="A696" s="90" t="s">
        <v>1953</v>
      </c>
      <c r="B696" s="91" t="s">
        <v>1818</v>
      </c>
      <c r="C696" s="91" t="s">
        <v>1954</v>
      </c>
      <c r="D696" s="91" t="s">
        <v>1955</v>
      </c>
      <c r="E696" s="92" t="s">
        <v>1956</v>
      </c>
      <c r="F696" s="93" t="s">
        <v>238</v>
      </c>
      <c r="G696" s="99">
        <v>84</v>
      </c>
      <c r="H696" s="95">
        <f>ROUND(I696/G696,2)</f>
        <v>390.79</v>
      </c>
      <c r="I696" s="96">
        <v>32826.370000000003</v>
      </c>
      <c r="J696" s="95">
        <f>ROUND(H696*$H$13*$I$13,2)</f>
        <v>434.98</v>
      </c>
      <c r="K696" s="96">
        <f>ROUND(G696*J696,2)</f>
        <v>36538.32</v>
      </c>
      <c r="L696" s="89"/>
      <c r="M696" s="235"/>
      <c r="N696" s="253">
        <f>ROUND(I696*H$13*I$13,2)</f>
        <v>36538.42</v>
      </c>
      <c r="O696" s="254">
        <f t="shared" si="13"/>
        <v>0.1</v>
      </c>
    </row>
    <row r="697" spans="1:15" s="28" customFormat="1" ht="15" outlineLevel="1" x14ac:dyDescent="0.25">
      <c r="A697" s="90" t="s">
        <v>1957</v>
      </c>
      <c r="B697" s="91" t="s">
        <v>1818</v>
      </c>
      <c r="C697" s="91" t="s">
        <v>1958</v>
      </c>
      <c r="D697" s="91" t="s">
        <v>1959</v>
      </c>
      <c r="E697" s="92" t="s">
        <v>1960</v>
      </c>
      <c r="F697" s="93" t="s">
        <v>238</v>
      </c>
      <c r="G697" s="99">
        <v>178</v>
      </c>
      <c r="H697" s="95">
        <f>ROUND(I697/G697,2)</f>
        <v>416.9</v>
      </c>
      <c r="I697" s="96">
        <v>74208.2</v>
      </c>
      <c r="J697" s="95">
        <f>ROUND(H697*$H$13*$I$13,2)</f>
        <v>464.04</v>
      </c>
      <c r="K697" s="96">
        <f>ROUND(G697*J697,2)</f>
        <v>82599.12</v>
      </c>
      <c r="L697" s="89"/>
      <c r="M697" s="235"/>
      <c r="N697" s="253">
        <f>ROUND(I697*H$13*I$13,2)</f>
        <v>82599.75</v>
      </c>
      <c r="O697" s="254">
        <f t="shared" si="13"/>
        <v>0.63</v>
      </c>
    </row>
    <row r="698" spans="1:15" s="28" customFormat="1" ht="15" outlineLevel="1" x14ac:dyDescent="0.25">
      <c r="A698" s="90" t="s">
        <v>1961</v>
      </c>
      <c r="B698" s="91" t="s">
        <v>1818</v>
      </c>
      <c r="C698" s="91" t="s">
        <v>1962</v>
      </c>
      <c r="D698" s="91" t="s">
        <v>1963</v>
      </c>
      <c r="E698" s="92" t="s">
        <v>1964</v>
      </c>
      <c r="F698" s="93" t="s">
        <v>238</v>
      </c>
      <c r="G698" s="99">
        <v>22</v>
      </c>
      <c r="H698" s="95">
        <f>ROUND(I698/G698,2)</f>
        <v>372.52</v>
      </c>
      <c r="I698" s="96">
        <v>8195.44</v>
      </c>
      <c r="J698" s="95">
        <f>ROUND(H698*$H$13*$I$13,2)</f>
        <v>414.65</v>
      </c>
      <c r="K698" s="96">
        <f>ROUND(G698*J698,2)</f>
        <v>9122.2999999999993</v>
      </c>
      <c r="L698" s="89"/>
      <c r="M698" s="235"/>
      <c r="N698" s="253">
        <f>ROUND(I698*H$13*I$13,2)</f>
        <v>9122.19</v>
      </c>
      <c r="O698" s="254">
        <f t="shared" si="13"/>
        <v>-0.11</v>
      </c>
    </row>
    <row r="699" spans="1:15" s="28" customFormat="1" ht="15" outlineLevel="1" x14ac:dyDescent="0.25">
      <c r="A699" s="90" t="s">
        <v>1965</v>
      </c>
      <c r="B699" s="91" t="s">
        <v>1818</v>
      </c>
      <c r="C699" s="91" t="s">
        <v>1966</v>
      </c>
      <c r="D699" s="91" t="s">
        <v>1967</v>
      </c>
      <c r="E699" s="92" t="s">
        <v>1968</v>
      </c>
      <c r="F699" s="93" t="s">
        <v>238</v>
      </c>
      <c r="G699" s="99">
        <v>592</v>
      </c>
      <c r="H699" s="95">
        <f>ROUND(I699/G699,2)</f>
        <v>130.56</v>
      </c>
      <c r="I699" s="96">
        <v>77291.539999999994</v>
      </c>
      <c r="J699" s="95">
        <f>ROUND(H699*$H$13*$I$13,2)</f>
        <v>145.32</v>
      </c>
      <c r="K699" s="96">
        <f>ROUND(G699*J699,2)</f>
        <v>86029.440000000002</v>
      </c>
      <c r="L699" s="89"/>
      <c r="M699" s="235"/>
      <c r="N699" s="253">
        <f>ROUND(I699*H$13*I$13,2)</f>
        <v>86031.76</v>
      </c>
      <c r="O699" s="254">
        <f t="shared" si="13"/>
        <v>2.3199999999999998</v>
      </c>
    </row>
    <row r="700" spans="1:15" s="28" customFormat="1" ht="15" outlineLevel="1" x14ac:dyDescent="0.25">
      <c r="A700" s="90" t="s">
        <v>1969</v>
      </c>
      <c r="B700" s="91" t="s">
        <v>1818</v>
      </c>
      <c r="C700" s="91" t="s">
        <v>1970</v>
      </c>
      <c r="D700" s="91" t="s">
        <v>1971</v>
      </c>
      <c r="E700" s="92" t="s">
        <v>1972</v>
      </c>
      <c r="F700" s="93" t="s">
        <v>238</v>
      </c>
      <c r="G700" s="99">
        <v>12</v>
      </c>
      <c r="H700" s="95">
        <f>ROUND(I700/G700,2)</f>
        <v>644.94000000000005</v>
      </c>
      <c r="I700" s="96">
        <v>7739.31</v>
      </c>
      <c r="J700" s="95">
        <f>ROUND(H700*$H$13*$I$13,2)</f>
        <v>717.87</v>
      </c>
      <c r="K700" s="96">
        <f>ROUND(G700*J700,2)</f>
        <v>8614.44</v>
      </c>
      <c r="L700" s="89"/>
      <c r="M700" s="235"/>
      <c r="N700" s="253">
        <f>ROUND(I700*H$13*I$13,2)</f>
        <v>8614.48</v>
      </c>
      <c r="O700" s="254">
        <f t="shared" si="13"/>
        <v>0.04</v>
      </c>
    </row>
    <row r="701" spans="1:15" s="28" customFormat="1" ht="15" outlineLevel="1" x14ac:dyDescent="0.25">
      <c r="A701" s="90" t="s">
        <v>1973</v>
      </c>
      <c r="B701" s="91" t="s">
        <v>1818</v>
      </c>
      <c r="C701" s="91" t="s">
        <v>1974</v>
      </c>
      <c r="D701" s="91" t="s">
        <v>1975</v>
      </c>
      <c r="E701" s="92" t="s">
        <v>1976</v>
      </c>
      <c r="F701" s="93" t="s">
        <v>380</v>
      </c>
      <c r="G701" s="99">
        <v>334</v>
      </c>
      <c r="H701" s="95">
        <f>ROUND(I701/G701,2)</f>
        <v>168.31</v>
      </c>
      <c r="I701" s="96">
        <v>56216.81</v>
      </c>
      <c r="J701" s="95">
        <f>ROUND(H701*$H$13*$I$13,2)</f>
        <v>187.34</v>
      </c>
      <c r="K701" s="96">
        <f>ROUND(G701*J701,2)</f>
        <v>62571.56</v>
      </c>
      <c r="L701" s="89"/>
      <c r="M701" s="235"/>
      <c r="N701" s="253">
        <f>ROUND(I701*H$13*I$13,2)</f>
        <v>62573.87</v>
      </c>
      <c r="O701" s="254">
        <f t="shared" si="13"/>
        <v>2.31</v>
      </c>
    </row>
    <row r="702" spans="1:15" s="28" customFormat="1" ht="33.75" outlineLevel="1" x14ac:dyDescent="0.25">
      <c r="A702" s="90" t="s">
        <v>1977</v>
      </c>
      <c r="B702" s="91" t="s">
        <v>1818</v>
      </c>
      <c r="C702" s="91" t="s">
        <v>1978</v>
      </c>
      <c r="D702" s="91" t="s">
        <v>1979</v>
      </c>
      <c r="E702" s="92" t="s">
        <v>1980</v>
      </c>
      <c r="F702" s="93" t="s">
        <v>238</v>
      </c>
      <c r="G702" s="99">
        <v>68</v>
      </c>
      <c r="H702" s="95">
        <f>ROUND(I702/G702,2)</f>
        <v>438.93</v>
      </c>
      <c r="I702" s="96">
        <v>29847</v>
      </c>
      <c r="J702" s="95">
        <f>ROUND(H702*$H$13*$I$13,2)</f>
        <v>488.56</v>
      </c>
      <c r="K702" s="96">
        <f>ROUND(G702*J702,2)</f>
        <v>33222.080000000002</v>
      </c>
      <c r="L702" s="89"/>
      <c r="M702" s="235"/>
      <c r="N702" s="253">
        <f>ROUND(I702*H$13*I$13,2)</f>
        <v>33222.129999999997</v>
      </c>
      <c r="O702" s="254">
        <f t="shared" si="13"/>
        <v>0.05</v>
      </c>
    </row>
    <row r="703" spans="1:15" s="28" customFormat="1" ht="33.75" outlineLevel="1" x14ac:dyDescent="0.25">
      <c r="A703" s="90" t="s">
        <v>1981</v>
      </c>
      <c r="B703" s="91" t="s">
        <v>1818</v>
      </c>
      <c r="C703" s="91" t="s">
        <v>1982</v>
      </c>
      <c r="D703" s="91" t="s">
        <v>1983</v>
      </c>
      <c r="E703" s="92" t="s">
        <v>1984</v>
      </c>
      <c r="F703" s="93" t="s">
        <v>238</v>
      </c>
      <c r="G703" s="99">
        <v>2</v>
      </c>
      <c r="H703" s="95">
        <f>ROUND(I703/G703,2)</f>
        <v>988.86</v>
      </c>
      <c r="I703" s="96">
        <v>1977.71</v>
      </c>
      <c r="J703" s="95">
        <f>ROUND(H703*$H$13*$I$13,2)</f>
        <v>1100.68</v>
      </c>
      <c r="K703" s="96">
        <f>ROUND(G703*J703,2)</f>
        <v>2201.36</v>
      </c>
      <c r="L703" s="89"/>
      <c r="M703" s="235"/>
      <c r="N703" s="253">
        <f>ROUND(I703*H$13*I$13,2)</f>
        <v>2201.35</v>
      </c>
      <c r="O703" s="254">
        <f t="shared" si="13"/>
        <v>-0.01</v>
      </c>
    </row>
    <row r="704" spans="1:15" s="28" customFormat="1" ht="33.75" outlineLevel="1" x14ac:dyDescent="0.25">
      <c r="A704" s="90" t="s">
        <v>1985</v>
      </c>
      <c r="B704" s="91" t="s">
        <v>1818</v>
      </c>
      <c r="C704" s="91" t="s">
        <v>1986</v>
      </c>
      <c r="D704" s="91" t="s">
        <v>1987</v>
      </c>
      <c r="E704" s="92" t="s">
        <v>1988</v>
      </c>
      <c r="F704" s="93" t="s">
        <v>238</v>
      </c>
      <c r="G704" s="99">
        <v>9</v>
      </c>
      <c r="H704" s="95">
        <f>ROUND(I704/G704,2)</f>
        <v>1504.26</v>
      </c>
      <c r="I704" s="96">
        <v>13538.36</v>
      </c>
      <c r="J704" s="95">
        <f>ROUND(H704*$H$13*$I$13,2)</f>
        <v>1674.36</v>
      </c>
      <c r="K704" s="96">
        <f>ROUND(G704*J704,2)</f>
        <v>15069.24</v>
      </c>
      <c r="L704" s="89"/>
      <c r="M704" s="235"/>
      <c r="N704" s="253">
        <f>ROUND(I704*H$13*I$13,2)</f>
        <v>15069.29</v>
      </c>
      <c r="O704" s="254">
        <f t="shared" si="13"/>
        <v>0.05</v>
      </c>
    </row>
    <row r="705" spans="1:15" s="28" customFormat="1" ht="33.75" outlineLevel="1" x14ac:dyDescent="0.25">
      <c r="A705" s="90" t="s">
        <v>1989</v>
      </c>
      <c r="B705" s="91" t="s">
        <v>1818</v>
      </c>
      <c r="C705" s="91" t="s">
        <v>1990</v>
      </c>
      <c r="D705" s="91" t="s">
        <v>1991</v>
      </c>
      <c r="E705" s="92" t="s">
        <v>1992</v>
      </c>
      <c r="F705" s="93" t="s">
        <v>238</v>
      </c>
      <c r="G705" s="99">
        <v>2</v>
      </c>
      <c r="H705" s="95">
        <f>ROUND(I705/G705,2)</f>
        <v>3368.43</v>
      </c>
      <c r="I705" s="96">
        <v>6736.86</v>
      </c>
      <c r="J705" s="95">
        <f>ROUND(H705*$H$13*$I$13,2)</f>
        <v>3749.34</v>
      </c>
      <c r="K705" s="96">
        <f>ROUND(G705*J705,2)</f>
        <v>7498.68</v>
      </c>
      <c r="L705" s="89"/>
      <c r="M705" s="235"/>
      <c r="N705" s="253">
        <f>ROUND(I705*H$13*I$13,2)</f>
        <v>7498.67</v>
      </c>
      <c r="O705" s="254">
        <f t="shared" si="13"/>
        <v>-0.01</v>
      </c>
    </row>
    <row r="706" spans="1:15" s="28" customFormat="1" ht="22.5" outlineLevel="1" x14ac:dyDescent="0.25">
      <c r="A706" s="90" t="s">
        <v>1993</v>
      </c>
      <c r="B706" s="91" t="s">
        <v>1818</v>
      </c>
      <c r="C706" s="91" t="s">
        <v>1994</v>
      </c>
      <c r="D706" s="91" t="s">
        <v>1995</v>
      </c>
      <c r="E706" s="92" t="s">
        <v>1996</v>
      </c>
      <c r="F706" s="93" t="s">
        <v>238</v>
      </c>
      <c r="G706" s="99">
        <v>45</v>
      </c>
      <c r="H706" s="95">
        <f>ROUND(I706/G706,2)</f>
        <v>390.61</v>
      </c>
      <c r="I706" s="96">
        <v>17577.59</v>
      </c>
      <c r="J706" s="95">
        <f>ROUND(H706*$H$13*$I$13,2)</f>
        <v>434.78</v>
      </c>
      <c r="K706" s="96">
        <f>ROUND(G706*J706,2)</f>
        <v>19565.099999999999</v>
      </c>
      <c r="L706" s="89"/>
      <c r="M706" s="235"/>
      <c r="N706" s="253">
        <f>ROUND(I706*H$13*I$13,2)</f>
        <v>19565.28</v>
      </c>
      <c r="O706" s="254">
        <f t="shared" si="13"/>
        <v>0.18</v>
      </c>
    </row>
    <row r="707" spans="1:15" s="28" customFormat="1" ht="22.5" outlineLevel="1" x14ac:dyDescent="0.25">
      <c r="A707" s="90" t="s">
        <v>1997</v>
      </c>
      <c r="B707" s="91" t="s">
        <v>1818</v>
      </c>
      <c r="C707" s="91" t="s">
        <v>1998</v>
      </c>
      <c r="D707" s="91" t="s">
        <v>1999</v>
      </c>
      <c r="E707" s="92" t="s">
        <v>2000</v>
      </c>
      <c r="F707" s="93" t="s">
        <v>238</v>
      </c>
      <c r="G707" s="99">
        <v>15</v>
      </c>
      <c r="H707" s="95">
        <f>ROUND(I707/G707,2)</f>
        <v>1175.56</v>
      </c>
      <c r="I707" s="96">
        <v>17633.34</v>
      </c>
      <c r="J707" s="95">
        <f>ROUND(H707*$H$13*$I$13,2)</f>
        <v>1308.49</v>
      </c>
      <c r="K707" s="96">
        <f>ROUND(G707*J707,2)</f>
        <v>19627.349999999999</v>
      </c>
      <c r="L707" s="89"/>
      <c r="M707" s="235"/>
      <c r="N707" s="253">
        <f>ROUND(I707*H$13*I$13,2)</f>
        <v>19627.34</v>
      </c>
      <c r="O707" s="254">
        <f t="shared" si="13"/>
        <v>-0.01</v>
      </c>
    </row>
    <row r="708" spans="1:15" s="28" customFormat="1" ht="15" outlineLevel="1" x14ac:dyDescent="0.25">
      <c r="A708" s="90" t="s">
        <v>2001</v>
      </c>
      <c r="B708" s="91" t="s">
        <v>1818</v>
      </c>
      <c r="C708" s="91" t="s">
        <v>58</v>
      </c>
      <c r="D708" s="91" t="s">
        <v>2002</v>
      </c>
      <c r="E708" s="92" t="s">
        <v>2003</v>
      </c>
      <c r="F708" s="93" t="s">
        <v>238</v>
      </c>
      <c r="G708" s="99">
        <v>6</v>
      </c>
      <c r="H708" s="95">
        <f>ROUND(I708/G708,2)</f>
        <v>684.86</v>
      </c>
      <c r="I708" s="96">
        <v>4109.13</v>
      </c>
      <c r="J708" s="95">
        <f>ROUND(H708*$H$13*$I$13,2)</f>
        <v>762.3</v>
      </c>
      <c r="K708" s="96">
        <f>ROUND(G708*J708,2)</f>
        <v>4573.8</v>
      </c>
      <c r="L708" s="89"/>
      <c r="M708" s="235"/>
      <c r="N708" s="253">
        <f>ROUND(I708*H$13*I$13,2)</f>
        <v>4573.8</v>
      </c>
      <c r="O708" s="254">
        <f t="shared" si="13"/>
        <v>0</v>
      </c>
    </row>
    <row r="709" spans="1:15" s="28" customFormat="1" ht="15" outlineLevel="1" x14ac:dyDescent="0.25">
      <c r="A709" s="90" t="s">
        <v>2004</v>
      </c>
      <c r="B709" s="91" t="s">
        <v>1818</v>
      </c>
      <c r="C709" s="91" t="s">
        <v>2005</v>
      </c>
      <c r="D709" s="91" t="s">
        <v>2006</v>
      </c>
      <c r="E709" s="92" t="s">
        <v>2007</v>
      </c>
      <c r="F709" s="93" t="s">
        <v>489</v>
      </c>
      <c r="G709" s="99">
        <v>120</v>
      </c>
      <c r="H709" s="95">
        <f>ROUND(I709/G709,2)</f>
        <v>209.19</v>
      </c>
      <c r="I709" s="96">
        <v>25103.3</v>
      </c>
      <c r="J709" s="95">
        <f>ROUND(H709*$H$13*$I$13,2)</f>
        <v>232.85</v>
      </c>
      <c r="K709" s="96">
        <f>ROUND(G709*J709,2)</f>
        <v>27942</v>
      </c>
      <c r="L709" s="89"/>
      <c r="M709" s="235"/>
      <c r="N709" s="253">
        <f>ROUND(I709*H$13*I$13,2)</f>
        <v>27942.01</v>
      </c>
      <c r="O709" s="254">
        <f t="shared" si="13"/>
        <v>0.01</v>
      </c>
    </row>
    <row r="710" spans="1:15" s="28" customFormat="1" ht="22.5" outlineLevel="1" x14ac:dyDescent="0.25">
      <c r="A710" s="90" t="s">
        <v>2008</v>
      </c>
      <c r="B710" s="91" t="s">
        <v>1818</v>
      </c>
      <c r="C710" s="91" t="s">
        <v>62</v>
      </c>
      <c r="D710" s="91" t="s">
        <v>2009</v>
      </c>
      <c r="E710" s="92" t="s">
        <v>2010</v>
      </c>
      <c r="F710" s="93" t="s">
        <v>2011</v>
      </c>
      <c r="G710" s="98">
        <v>100.6</v>
      </c>
      <c r="H710" s="95">
        <f>ROUND(I710/G710,2)</f>
        <v>5421.5</v>
      </c>
      <c r="I710" s="96">
        <v>545402.49</v>
      </c>
      <c r="J710" s="95">
        <f>ROUND(H710*$H$13*$I$13,2)</f>
        <v>6034.57</v>
      </c>
      <c r="K710" s="96">
        <f>ROUND(G710*J710,2)</f>
        <v>607077.74</v>
      </c>
      <c r="L710" s="89"/>
      <c r="M710" s="235"/>
      <c r="N710" s="253">
        <f>ROUND(I710*H$13*I$13,2)</f>
        <v>607077.26</v>
      </c>
      <c r="O710" s="254">
        <f t="shared" si="13"/>
        <v>-0.48</v>
      </c>
    </row>
    <row r="711" spans="1:15" s="28" customFormat="1" ht="22.5" outlineLevel="1" x14ac:dyDescent="0.25">
      <c r="A711" s="90" t="s">
        <v>2012</v>
      </c>
      <c r="B711" s="91" t="s">
        <v>1818</v>
      </c>
      <c r="C711" s="91" t="s">
        <v>2013</v>
      </c>
      <c r="D711" s="91" t="s">
        <v>2014</v>
      </c>
      <c r="E711" s="92" t="s">
        <v>2015</v>
      </c>
      <c r="F711" s="93" t="s">
        <v>2011</v>
      </c>
      <c r="G711" s="101">
        <v>3.2639999999999998</v>
      </c>
      <c r="H711" s="95">
        <f>ROUND(I711/G711,2)</f>
        <v>2533.0300000000002</v>
      </c>
      <c r="I711" s="96">
        <v>8267.82</v>
      </c>
      <c r="J711" s="95">
        <f>ROUND(H711*$H$13*$I$13,2)</f>
        <v>2819.47</v>
      </c>
      <c r="K711" s="96">
        <f>ROUND(G711*J711,2)</f>
        <v>9202.75</v>
      </c>
      <c r="L711" s="89"/>
      <c r="M711" s="235"/>
      <c r="N711" s="253">
        <f>ROUND(I711*H$13*I$13,2)</f>
        <v>9202.76</v>
      </c>
      <c r="O711" s="254">
        <f t="shared" si="13"/>
        <v>0.01</v>
      </c>
    </row>
    <row r="712" spans="1:15" s="28" customFormat="1" ht="22.5" outlineLevel="1" x14ac:dyDescent="0.25">
      <c r="A712" s="90" t="s">
        <v>2016</v>
      </c>
      <c r="B712" s="91" t="s">
        <v>1818</v>
      </c>
      <c r="C712" s="91" t="s">
        <v>2017</v>
      </c>
      <c r="D712" s="91" t="s">
        <v>2018</v>
      </c>
      <c r="E712" s="92" t="s">
        <v>2019</v>
      </c>
      <c r="F712" s="93" t="s">
        <v>2011</v>
      </c>
      <c r="G712" s="101">
        <v>6.7320000000000002</v>
      </c>
      <c r="H712" s="95">
        <f>ROUND(I712/G712,2)</f>
        <v>2210.2800000000002</v>
      </c>
      <c r="I712" s="96">
        <v>14879.59</v>
      </c>
      <c r="J712" s="95">
        <f>ROUND(H712*$H$13*$I$13,2)</f>
        <v>2460.2199999999998</v>
      </c>
      <c r="K712" s="96">
        <f>ROUND(G712*J712,2)</f>
        <v>16562.2</v>
      </c>
      <c r="L712" s="89"/>
      <c r="M712" s="235"/>
      <c r="N712" s="253">
        <f>ROUND(I712*H$13*I$13,2)</f>
        <v>16562.189999999999</v>
      </c>
      <c r="O712" s="254">
        <f t="shared" si="13"/>
        <v>-0.01</v>
      </c>
    </row>
    <row r="713" spans="1:15" s="28" customFormat="1" ht="22.5" outlineLevel="1" x14ac:dyDescent="0.25">
      <c r="A713" s="90" t="s">
        <v>2020</v>
      </c>
      <c r="B713" s="91" t="s">
        <v>1818</v>
      </c>
      <c r="C713" s="91" t="s">
        <v>2021</v>
      </c>
      <c r="D713" s="91" t="s">
        <v>2022</v>
      </c>
      <c r="E713" s="92" t="s">
        <v>2023</v>
      </c>
      <c r="F713" s="93" t="s">
        <v>2011</v>
      </c>
      <c r="G713" s="101">
        <v>4.8959999999999999</v>
      </c>
      <c r="H713" s="95">
        <f>ROUND(I713/G713,2)</f>
        <v>1748.65</v>
      </c>
      <c r="I713" s="96">
        <v>8561.41</v>
      </c>
      <c r="J713" s="95">
        <f>ROUND(H713*$H$13*$I$13,2)</f>
        <v>1946.39</v>
      </c>
      <c r="K713" s="96">
        <f>ROUND(G713*J713,2)</f>
        <v>9529.5300000000007</v>
      </c>
      <c r="L713" s="89"/>
      <c r="M713" s="235"/>
      <c r="N713" s="253">
        <f>ROUND(I713*H$13*I$13,2)</f>
        <v>9529.5400000000009</v>
      </c>
      <c r="O713" s="254">
        <f t="shared" si="13"/>
        <v>0.01</v>
      </c>
    </row>
    <row r="714" spans="1:15" s="28" customFormat="1" ht="15" outlineLevel="1" x14ac:dyDescent="0.25">
      <c r="A714" s="90" t="s">
        <v>2024</v>
      </c>
      <c r="B714" s="91" t="s">
        <v>1818</v>
      </c>
      <c r="C714" s="91" t="s">
        <v>2025</v>
      </c>
      <c r="D714" s="91" t="s">
        <v>2026</v>
      </c>
      <c r="E714" s="92" t="s">
        <v>2027</v>
      </c>
      <c r="F714" s="93" t="s">
        <v>489</v>
      </c>
      <c r="G714" s="100">
        <v>79.56</v>
      </c>
      <c r="H714" s="95">
        <f>ROUND(I714/G714,2)</f>
        <v>92.19</v>
      </c>
      <c r="I714" s="96">
        <v>7334.61</v>
      </c>
      <c r="J714" s="95">
        <f>ROUND(H714*$H$13*$I$13,2)</f>
        <v>102.61</v>
      </c>
      <c r="K714" s="96">
        <f>ROUND(G714*J714,2)</f>
        <v>8163.65</v>
      </c>
      <c r="L714" s="89"/>
      <c r="M714" s="235"/>
      <c r="N714" s="253">
        <f>ROUND(I714*H$13*I$13,2)</f>
        <v>8164.02</v>
      </c>
      <c r="O714" s="254">
        <f t="shared" si="13"/>
        <v>0.37</v>
      </c>
    </row>
    <row r="715" spans="1:15" s="28" customFormat="1" ht="15" outlineLevel="1" x14ac:dyDescent="0.25">
      <c r="A715" s="90" t="s">
        <v>2028</v>
      </c>
      <c r="B715" s="91" t="s">
        <v>1818</v>
      </c>
      <c r="C715" s="91" t="s">
        <v>2029</v>
      </c>
      <c r="D715" s="91" t="s">
        <v>2030</v>
      </c>
      <c r="E715" s="92" t="s">
        <v>2031</v>
      </c>
      <c r="F715" s="93" t="s">
        <v>489</v>
      </c>
      <c r="G715" s="98">
        <v>183.6</v>
      </c>
      <c r="H715" s="95">
        <f>ROUND(I715/G715,2)</f>
        <v>60.33</v>
      </c>
      <c r="I715" s="96">
        <v>11076.63</v>
      </c>
      <c r="J715" s="95">
        <f>ROUND(H715*$H$13*$I$13,2)</f>
        <v>67.150000000000006</v>
      </c>
      <c r="K715" s="96">
        <f>ROUND(G715*J715,2)</f>
        <v>12328.74</v>
      </c>
      <c r="L715" s="89"/>
      <c r="M715" s="235"/>
      <c r="N715" s="253">
        <f>ROUND(I715*H$13*I$13,2)</f>
        <v>12329.19</v>
      </c>
      <c r="O715" s="254">
        <f t="shared" si="13"/>
        <v>0.45</v>
      </c>
    </row>
    <row r="716" spans="1:15" s="28" customFormat="1" ht="15" outlineLevel="1" x14ac:dyDescent="0.25">
      <c r="A716" s="90" t="s">
        <v>2032</v>
      </c>
      <c r="B716" s="91" t="s">
        <v>1818</v>
      </c>
      <c r="C716" s="91" t="s">
        <v>2033</v>
      </c>
      <c r="D716" s="91" t="s">
        <v>2034</v>
      </c>
      <c r="E716" s="92" t="s">
        <v>2035</v>
      </c>
      <c r="F716" s="93" t="s">
        <v>489</v>
      </c>
      <c r="G716" s="100">
        <v>614.04</v>
      </c>
      <c r="H716" s="95">
        <f>ROUND(I716/G716,2)</f>
        <v>31.96</v>
      </c>
      <c r="I716" s="96">
        <v>19624.740000000002</v>
      </c>
      <c r="J716" s="95">
        <f>ROUND(H716*$H$13*$I$13,2)</f>
        <v>35.57</v>
      </c>
      <c r="K716" s="96">
        <f>ROUND(G716*J716,2)</f>
        <v>21841.4</v>
      </c>
      <c r="L716" s="89"/>
      <c r="M716" s="235"/>
      <c r="N716" s="253">
        <f>ROUND(I716*H$13*I$13,2)</f>
        <v>21843.93</v>
      </c>
      <c r="O716" s="254">
        <f t="shared" si="13"/>
        <v>2.5299999999999998</v>
      </c>
    </row>
    <row r="717" spans="1:15" s="28" customFormat="1" ht="22.5" outlineLevel="1" x14ac:dyDescent="0.25">
      <c r="A717" s="90" t="s">
        <v>2036</v>
      </c>
      <c r="B717" s="91" t="s">
        <v>1818</v>
      </c>
      <c r="C717" s="91" t="s">
        <v>70</v>
      </c>
      <c r="D717" s="91" t="s">
        <v>2037</v>
      </c>
      <c r="E717" s="92" t="s">
        <v>2038</v>
      </c>
      <c r="F717" s="93" t="s">
        <v>238</v>
      </c>
      <c r="G717" s="99">
        <v>1</v>
      </c>
      <c r="H717" s="95">
        <f>ROUND(I717/G717,2)</f>
        <v>19607.060000000001</v>
      </c>
      <c r="I717" s="96">
        <v>19607.060000000001</v>
      </c>
      <c r="J717" s="95">
        <f>ROUND(H717*$H$13*$I$13,2)</f>
        <v>21824.25</v>
      </c>
      <c r="K717" s="96">
        <f>ROUND(G717*J717,2)</f>
        <v>21824.25</v>
      </c>
      <c r="L717" s="89"/>
      <c r="M717" s="235"/>
      <c r="N717" s="253">
        <f>ROUND(I717*H$13*I$13,2)</f>
        <v>21824.25</v>
      </c>
      <c r="O717" s="254">
        <f t="shared" si="13"/>
        <v>0</v>
      </c>
    </row>
    <row r="718" spans="1:15" s="28" customFormat="1" ht="15" outlineLevel="1" x14ac:dyDescent="0.25">
      <c r="A718" s="90" t="s">
        <v>2039</v>
      </c>
      <c r="B718" s="91" t="s">
        <v>1818</v>
      </c>
      <c r="C718" s="91" t="s">
        <v>2040</v>
      </c>
      <c r="D718" s="91" t="s">
        <v>2041</v>
      </c>
      <c r="E718" s="92" t="s">
        <v>2042</v>
      </c>
      <c r="F718" s="93" t="s">
        <v>238</v>
      </c>
      <c r="G718" s="99">
        <v>1</v>
      </c>
      <c r="H718" s="95">
        <f>ROUND(I718/G718,2)</f>
        <v>910572.18</v>
      </c>
      <c r="I718" s="96">
        <v>910572.18</v>
      </c>
      <c r="J718" s="95">
        <f>ROUND(H718*$H$13*$I$13,2)</f>
        <v>1013540.77</v>
      </c>
      <c r="K718" s="96">
        <f>ROUND(G718*J718,2)</f>
        <v>1013540.77</v>
      </c>
      <c r="L718" s="89"/>
      <c r="M718" s="235"/>
      <c r="N718" s="253">
        <f>ROUND(I718*H$13*I$13,2)</f>
        <v>1013540.77</v>
      </c>
      <c r="O718" s="254">
        <f t="shared" si="13"/>
        <v>0</v>
      </c>
    </row>
    <row r="719" spans="1:15" s="28" customFormat="1" ht="22.5" outlineLevel="1" x14ac:dyDescent="0.25">
      <c r="A719" s="90" t="s">
        <v>2043</v>
      </c>
      <c r="B719" s="91" t="s">
        <v>1818</v>
      </c>
      <c r="C719" s="91" t="s">
        <v>91</v>
      </c>
      <c r="D719" s="91" t="s">
        <v>2044</v>
      </c>
      <c r="E719" s="92" t="s">
        <v>2045</v>
      </c>
      <c r="F719" s="93" t="s">
        <v>1827</v>
      </c>
      <c r="G719" s="98">
        <v>0.4</v>
      </c>
      <c r="H719" s="95">
        <f>ROUND(I719/G719,2)</f>
        <v>17210.93</v>
      </c>
      <c r="I719" s="96">
        <v>6884.37</v>
      </c>
      <c r="J719" s="95">
        <f>ROUND(H719*$H$13*$I$13,2)</f>
        <v>19157.16</v>
      </c>
      <c r="K719" s="96">
        <f>ROUND(G719*J719,2)</f>
        <v>7662.86</v>
      </c>
      <c r="L719" s="89"/>
      <c r="M719" s="235"/>
      <c r="N719" s="253">
        <f>ROUND(I719*H$13*I$13,2)</f>
        <v>7662.86</v>
      </c>
      <c r="O719" s="254">
        <f t="shared" si="13"/>
        <v>0</v>
      </c>
    </row>
    <row r="720" spans="1:15" s="28" customFormat="1" ht="22.5" outlineLevel="1" x14ac:dyDescent="0.25">
      <c r="A720" s="90" t="s">
        <v>2046</v>
      </c>
      <c r="B720" s="91" t="s">
        <v>1818</v>
      </c>
      <c r="C720" s="91" t="s">
        <v>207</v>
      </c>
      <c r="D720" s="91" t="s">
        <v>2047</v>
      </c>
      <c r="E720" s="92" t="s">
        <v>2048</v>
      </c>
      <c r="F720" s="93" t="s">
        <v>238</v>
      </c>
      <c r="G720" s="99">
        <v>4</v>
      </c>
      <c r="H720" s="95">
        <f>ROUND(I720/G720,2)</f>
        <v>12061.28</v>
      </c>
      <c r="I720" s="96">
        <v>48245.13</v>
      </c>
      <c r="J720" s="95">
        <f>ROUND(H720*$H$13*$I$13,2)</f>
        <v>13425.18</v>
      </c>
      <c r="K720" s="96">
        <f>ROUND(G720*J720,2)</f>
        <v>53700.72</v>
      </c>
      <c r="L720" s="89"/>
      <c r="M720" s="235"/>
      <c r="N720" s="253">
        <f>ROUND(I720*H$13*I$13,2)</f>
        <v>53700.75</v>
      </c>
      <c r="O720" s="254">
        <f t="shared" si="13"/>
        <v>0.03</v>
      </c>
    </row>
    <row r="721" spans="1:15" s="28" customFormat="1" ht="22.5" outlineLevel="1" x14ac:dyDescent="0.25">
      <c r="A721" s="90" t="s">
        <v>2049</v>
      </c>
      <c r="B721" s="91" t="s">
        <v>1818</v>
      </c>
      <c r="C721" s="91" t="s">
        <v>94</v>
      </c>
      <c r="D721" s="91" t="s">
        <v>2050</v>
      </c>
      <c r="E721" s="92" t="s">
        <v>2051</v>
      </c>
      <c r="F721" s="93" t="s">
        <v>238</v>
      </c>
      <c r="G721" s="99">
        <v>4</v>
      </c>
      <c r="H721" s="95">
        <f>ROUND(I721/G721,2)</f>
        <v>2221.4</v>
      </c>
      <c r="I721" s="96">
        <v>8885.6</v>
      </c>
      <c r="J721" s="95">
        <f>ROUND(H721*$H$13*$I$13,2)</f>
        <v>2472.6</v>
      </c>
      <c r="K721" s="96">
        <f>ROUND(G721*J721,2)</f>
        <v>9890.4</v>
      </c>
      <c r="L721" s="89"/>
      <c r="M721" s="235"/>
      <c r="N721" s="253">
        <f>ROUND(I721*H$13*I$13,2)</f>
        <v>9890.39</v>
      </c>
      <c r="O721" s="254">
        <f t="shared" si="13"/>
        <v>-0.01</v>
      </c>
    </row>
    <row r="722" spans="1:15" s="28" customFormat="1" ht="22.5" outlineLevel="1" x14ac:dyDescent="0.25">
      <c r="A722" s="90" t="s">
        <v>2052</v>
      </c>
      <c r="B722" s="91" t="s">
        <v>1818</v>
      </c>
      <c r="C722" s="91" t="s">
        <v>216</v>
      </c>
      <c r="D722" s="91" t="s">
        <v>2053</v>
      </c>
      <c r="E722" s="92" t="s">
        <v>2054</v>
      </c>
      <c r="F722" s="93" t="s">
        <v>238</v>
      </c>
      <c r="G722" s="99">
        <v>1</v>
      </c>
      <c r="H722" s="95">
        <f>ROUND(I722/G722,2)</f>
        <v>3538.99</v>
      </c>
      <c r="I722" s="96">
        <v>3538.99</v>
      </c>
      <c r="J722" s="95">
        <f>ROUND(H722*$H$13*$I$13,2)</f>
        <v>3939.18</v>
      </c>
      <c r="K722" s="96">
        <f>ROUND(G722*J722,2)</f>
        <v>3939.18</v>
      </c>
      <c r="L722" s="89"/>
      <c r="M722" s="235"/>
      <c r="N722" s="253">
        <f>ROUND(I722*H$13*I$13,2)</f>
        <v>3939.18</v>
      </c>
      <c r="O722" s="254">
        <f t="shared" si="13"/>
        <v>0</v>
      </c>
    </row>
    <row r="723" spans="1:15" s="28" customFormat="1" ht="33.75" outlineLevel="1" x14ac:dyDescent="0.25">
      <c r="A723" s="90" t="s">
        <v>2055</v>
      </c>
      <c r="B723" s="91" t="s">
        <v>1818</v>
      </c>
      <c r="C723" s="91" t="s">
        <v>305</v>
      </c>
      <c r="D723" s="91" t="s">
        <v>2056</v>
      </c>
      <c r="E723" s="92" t="s">
        <v>2057</v>
      </c>
      <c r="F723" s="93" t="s">
        <v>238</v>
      </c>
      <c r="G723" s="99">
        <v>3</v>
      </c>
      <c r="H723" s="95">
        <f>ROUND(I723/G723,2)</f>
        <v>3687.94</v>
      </c>
      <c r="I723" s="96">
        <v>11063.82</v>
      </c>
      <c r="J723" s="95">
        <f>ROUND(H723*$H$13*$I$13,2)</f>
        <v>4104.9799999999996</v>
      </c>
      <c r="K723" s="96">
        <f>ROUND(G723*J723,2)</f>
        <v>12314.94</v>
      </c>
      <c r="L723" s="89"/>
      <c r="M723" s="235"/>
      <c r="N723" s="253">
        <f>ROUND(I723*H$13*I$13,2)</f>
        <v>12314.93</v>
      </c>
      <c r="O723" s="254">
        <f t="shared" si="13"/>
        <v>-0.01</v>
      </c>
    </row>
    <row r="724" spans="1:15" s="28" customFormat="1" ht="15" outlineLevel="1" x14ac:dyDescent="0.25">
      <c r="A724" s="90"/>
      <c r="B724" s="310" t="s">
        <v>2058</v>
      </c>
      <c r="C724" s="311"/>
      <c r="D724" s="311"/>
      <c r="E724" s="312"/>
      <c r="F724" s="93"/>
      <c r="G724" s="99"/>
      <c r="H724" s="95"/>
      <c r="I724" s="96"/>
      <c r="J724" s="95"/>
      <c r="K724" s="96"/>
      <c r="L724" s="89"/>
      <c r="M724" s="235"/>
      <c r="N724" s="253">
        <f>ROUND(I724*H$13*I$13,2)</f>
        <v>0</v>
      </c>
      <c r="O724" s="254">
        <f t="shared" si="13"/>
        <v>0</v>
      </c>
    </row>
    <row r="725" spans="1:15" s="28" customFormat="1" ht="22.5" outlineLevel="1" x14ac:dyDescent="0.25">
      <c r="A725" s="90" t="s">
        <v>2059</v>
      </c>
      <c r="B725" s="91" t="s">
        <v>1818</v>
      </c>
      <c r="C725" s="91" t="s">
        <v>95</v>
      </c>
      <c r="D725" s="91" t="s">
        <v>2060</v>
      </c>
      <c r="E725" s="92" t="s">
        <v>2061</v>
      </c>
      <c r="F725" s="93" t="s">
        <v>238</v>
      </c>
      <c r="G725" s="99">
        <v>1</v>
      </c>
      <c r="H725" s="95">
        <f>ROUND(I725/G725,2)</f>
        <v>580.26</v>
      </c>
      <c r="I725" s="96">
        <v>580.26</v>
      </c>
      <c r="J725" s="95">
        <f>ROUND(H725*$H$13*$I$13,2)</f>
        <v>645.88</v>
      </c>
      <c r="K725" s="96">
        <f>ROUND(G725*J725,2)</f>
        <v>645.88</v>
      </c>
      <c r="L725" s="89"/>
      <c r="M725" s="235"/>
      <c r="N725" s="253">
        <f>ROUND(I725*H$13*I$13,2)</f>
        <v>645.88</v>
      </c>
      <c r="O725" s="254">
        <f t="shared" si="13"/>
        <v>0</v>
      </c>
    </row>
    <row r="726" spans="1:15" s="28" customFormat="1" ht="15" outlineLevel="1" x14ac:dyDescent="0.25">
      <c r="A726" s="90" t="s">
        <v>2062</v>
      </c>
      <c r="B726" s="91" t="s">
        <v>1818</v>
      </c>
      <c r="C726" s="91" t="s">
        <v>224</v>
      </c>
      <c r="D726" s="91" t="s">
        <v>2063</v>
      </c>
      <c r="E726" s="92" t="s">
        <v>2064</v>
      </c>
      <c r="F726" s="93" t="s">
        <v>238</v>
      </c>
      <c r="G726" s="99">
        <v>1</v>
      </c>
      <c r="H726" s="95">
        <f>ROUND(I726/G726,2)</f>
        <v>12020.6</v>
      </c>
      <c r="I726" s="96">
        <v>12020.6</v>
      </c>
      <c r="J726" s="95">
        <f>ROUND(H726*$H$13*$I$13,2)</f>
        <v>13379.9</v>
      </c>
      <c r="K726" s="96">
        <f>ROUND(G726*J726,2)</f>
        <v>13379.9</v>
      </c>
      <c r="L726" s="89"/>
      <c r="M726" s="235"/>
      <c r="N726" s="253">
        <f>ROUND(I726*H$13*I$13,2)</f>
        <v>13379.9</v>
      </c>
      <c r="O726" s="254">
        <f t="shared" si="13"/>
        <v>0</v>
      </c>
    </row>
    <row r="727" spans="1:15" s="28" customFormat="1" ht="15" outlineLevel="1" x14ac:dyDescent="0.25">
      <c r="A727" s="90" t="s">
        <v>2065</v>
      </c>
      <c r="B727" s="91" t="s">
        <v>1818</v>
      </c>
      <c r="C727" s="91" t="s">
        <v>115</v>
      </c>
      <c r="D727" s="91" t="s">
        <v>2066</v>
      </c>
      <c r="E727" s="92" t="s">
        <v>2067</v>
      </c>
      <c r="F727" s="93" t="s">
        <v>1827</v>
      </c>
      <c r="G727" s="98">
        <v>0.1</v>
      </c>
      <c r="H727" s="95">
        <f>ROUND(I727/G727,2)</f>
        <v>15003.3</v>
      </c>
      <c r="I727" s="96">
        <v>1500.33</v>
      </c>
      <c r="J727" s="95">
        <f>ROUND(H727*$H$13*$I$13,2)</f>
        <v>16699.89</v>
      </c>
      <c r="K727" s="96">
        <f>ROUND(G727*J727,2)</f>
        <v>1669.99</v>
      </c>
      <c r="L727" s="89"/>
      <c r="M727" s="235"/>
      <c r="N727" s="253">
        <f>ROUND(I727*H$13*I$13,2)</f>
        <v>1669.99</v>
      </c>
      <c r="O727" s="254">
        <f t="shared" si="13"/>
        <v>0</v>
      </c>
    </row>
    <row r="728" spans="1:15" s="28" customFormat="1" ht="22.5" outlineLevel="1" x14ac:dyDescent="0.25">
      <c r="A728" s="90" t="s">
        <v>2068</v>
      </c>
      <c r="B728" s="91" t="s">
        <v>1818</v>
      </c>
      <c r="C728" s="91" t="s">
        <v>231</v>
      </c>
      <c r="D728" s="91" t="s">
        <v>2069</v>
      </c>
      <c r="E728" s="92" t="s">
        <v>2070</v>
      </c>
      <c r="F728" s="93" t="s">
        <v>238</v>
      </c>
      <c r="G728" s="99">
        <v>1</v>
      </c>
      <c r="H728" s="95">
        <f>ROUND(I728/G728,2)</f>
        <v>19626.11</v>
      </c>
      <c r="I728" s="96">
        <v>19626.11</v>
      </c>
      <c r="J728" s="95">
        <f>ROUND(H728*$H$13*$I$13,2)</f>
        <v>21845.45</v>
      </c>
      <c r="K728" s="96">
        <f>ROUND(G728*J728,2)</f>
        <v>21845.45</v>
      </c>
      <c r="L728" s="89"/>
      <c r="M728" s="235"/>
      <c r="N728" s="253">
        <f>ROUND(I728*H$13*I$13,2)</f>
        <v>21845.45</v>
      </c>
      <c r="O728" s="254">
        <f t="shared" si="13"/>
        <v>0</v>
      </c>
    </row>
    <row r="729" spans="1:15" s="28" customFormat="1" ht="22.5" outlineLevel="1" x14ac:dyDescent="0.25">
      <c r="A729" s="90" t="s">
        <v>2071</v>
      </c>
      <c r="B729" s="91" t="s">
        <v>1818</v>
      </c>
      <c r="C729" s="91" t="s">
        <v>235</v>
      </c>
      <c r="D729" s="91" t="s">
        <v>2072</v>
      </c>
      <c r="E729" s="92" t="s">
        <v>2073</v>
      </c>
      <c r="F729" s="93" t="s">
        <v>222</v>
      </c>
      <c r="G729" s="99">
        <v>1</v>
      </c>
      <c r="H729" s="95">
        <f>ROUND(I729/G729,2)</f>
        <v>318.5</v>
      </c>
      <c r="I729" s="96">
        <v>318.5</v>
      </c>
      <c r="J729" s="95">
        <f>ROUND(H729*$H$13*$I$13,2)</f>
        <v>354.52</v>
      </c>
      <c r="K729" s="96">
        <f>ROUND(G729*J729,2)</f>
        <v>354.52</v>
      </c>
      <c r="L729" s="89"/>
      <c r="M729" s="235"/>
      <c r="N729" s="253">
        <f>ROUND(I729*H$13*I$13,2)</f>
        <v>354.52</v>
      </c>
      <c r="O729" s="254">
        <f t="shared" si="13"/>
        <v>0</v>
      </c>
    </row>
    <row r="730" spans="1:15" s="28" customFormat="1" ht="22.5" outlineLevel="1" x14ac:dyDescent="0.25">
      <c r="A730" s="90" t="s">
        <v>2074</v>
      </c>
      <c r="B730" s="91" t="s">
        <v>1818</v>
      </c>
      <c r="C730" s="91" t="s">
        <v>328</v>
      </c>
      <c r="D730" s="91" t="s">
        <v>2075</v>
      </c>
      <c r="E730" s="92" t="s">
        <v>2076</v>
      </c>
      <c r="F730" s="93" t="s">
        <v>222</v>
      </c>
      <c r="G730" s="99">
        <v>1</v>
      </c>
      <c r="H730" s="95">
        <f>ROUND(I730/G730,2)</f>
        <v>1792.58</v>
      </c>
      <c r="I730" s="96">
        <v>1792.58</v>
      </c>
      <c r="J730" s="95">
        <f>ROUND(H730*$H$13*$I$13,2)</f>
        <v>1995.29</v>
      </c>
      <c r="K730" s="96">
        <f>ROUND(G730*J730,2)</f>
        <v>1995.29</v>
      </c>
      <c r="L730" s="89"/>
      <c r="M730" s="235"/>
      <c r="N730" s="253">
        <f>ROUND(I730*H$13*I$13,2)</f>
        <v>1995.29</v>
      </c>
      <c r="O730" s="254">
        <f t="shared" si="13"/>
        <v>0</v>
      </c>
    </row>
    <row r="731" spans="1:15" s="28" customFormat="1" ht="22.5" outlineLevel="1" x14ac:dyDescent="0.25">
      <c r="A731" s="90" t="s">
        <v>2077</v>
      </c>
      <c r="B731" s="91" t="s">
        <v>1818</v>
      </c>
      <c r="C731" s="91" t="s">
        <v>240</v>
      </c>
      <c r="D731" s="91" t="s">
        <v>2050</v>
      </c>
      <c r="E731" s="92" t="s">
        <v>2051</v>
      </c>
      <c r="F731" s="93" t="s">
        <v>238</v>
      </c>
      <c r="G731" s="99">
        <v>3</v>
      </c>
      <c r="H731" s="95">
        <f>ROUND(I731/G731,2)</f>
        <v>2221.4</v>
      </c>
      <c r="I731" s="96">
        <v>6664.21</v>
      </c>
      <c r="J731" s="95">
        <f>ROUND(H731*$H$13*$I$13,2)</f>
        <v>2472.6</v>
      </c>
      <c r="K731" s="96">
        <f>ROUND(G731*J731,2)</f>
        <v>7417.8</v>
      </c>
      <c r="L731" s="89"/>
      <c r="M731" s="235"/>
      <c r="N731" s="253">
        <f>ROUND(I731*H$13*I$13,2)</f>
        <v>7417.81</v>
      </c>
      <c r="O731" s="254">
        <f t="shared" si="13"/>
        <v>0.01</v>
      </c>
    </row>
    <row r="732" spans="1:15" s="28" customFormat="1" ht="22.5" outlineLevel="1" x14ac:dyDescent="0.25">
      <c r="A732" s="90" t="s">
        <v>2078</v>
      </c>
      <c r="B732" s="91" t="s">
        <v>1818</v>
      </c>
      <c r="C732" s="91" t="s">
        <v>243</v>
      </c>
      <c r="D732" s="91" t="s">
        <v>2053</v>
      </c>
      <c r="E732" s="92" t="s">
        <v>2054</v>
      </c>
      <c r="F732" s="93" t="s">
        <v>238</v>
      </c>
      <c r="G732" s="99">
        <v>1</v>
      </c>
      <c r="H732" s="95">
        <f>ROUND(I732/G732,2)</f>
        <v>3538.99</v>
      </c>
      <c r="I732" s="96">
        <v>3538.99</v>
      </c>
      <c r="J732" s="95">
        <f>ROUND(H732*$H$13*$I$13,2)</f>
        <v>3939.18</v>
      </c>
      <c r="K732" s="96">
        <f>ROUND(G732*J732,2)</f>
        <v>3939.18</v>
      </c>
      <c r="L732" s="89"/>
      <c r="M732" s="235"/>
      <c r="N732" s="253">
        <f>ROUND(I732*H$13*I$13,2)</f>
        <v>3939.18</v>
      </c>
      <c r="O732" s="254">
        <f t="shared" si="13"/>
        <v>0</v>
      </c>
    </row>
    <row r="733" spans="1:15" s="28" customFormat="1" ht="33.75" outlineLevel="1" x14ac:dyDescent="0.25">
      <c r="A733" s="90" t="s">
        <v>2079</v>
      </c>
      <c r="B733" s="91" t="s">
        <v>1818</v>
      </c>
      <c r="C733" s="91" t="s">
        <v>247</v>
      </c>
      <c r="D733" s="91" t="s">
        <v>2056</v>
      </c>
      <c r="E733" s="92" t="s">
        <v>2057</v>
      </c>
      <c r="F733" s="93" t="s">
        <v>238</v>
      </c>
      <c r="G733" s="99">
        <v>2</v>
      </c>
      <c r="H733" s="95">
        <f>ROUND(I733/G733,2)</f>
        <v>3687.94</v>
      </c>
      <c r="I733" s="96">
        <v>7375.88</v>
      </c>
      <c r="J733" s="95">
        <f>ROUND(H733*$H$13*$I$13,2)</f>
        <v>4104.9799999999996</v>
      </c>
      <c r="K733" s="96">
        <f>ROUND(G733*J733,2)</f>
        <v>8209.9599999999991</v>
      </c>
      <c r="L733" s="89"/>
      <c r="M733" s="235"/>
      <c r="N733" s="253">
        <f>ROUND(I733*H$13*I$13,2)</f>
        <v>8209.9500000000007</v>
      </c>
      <c r="O733" s="254">
        <f t="shared" si="13"/>
        <v>-0.01</v>
      </c>
    </row>
    <row r="734" spans="1:15" s="28" customFormat="1" ht="22.5" outlineLevel="1" x14ac:dyDescent="0.25">
      <c r="A734" s="90" t="s">
        <v>2080</v>
      </c>
      <c r="B734" s="91" t="s">
        <v>1818</v>
      </c>
      <c r="C734" s="91" t="s">
        <v>2081</v>
      </c>
      <c r="D734" s="91" t="s">
        <v>2082</v>
      </c>
      <c r="E734" s="92" t="s">
        <v>2083</v>
      </c>
      <c r="F734" s="93" t="s">
        <v>238</v>
      </c>
      <c r="G734" s="99">
        <v>1</v>
      </c>
      <c r="H734" s="95">
        <f>ROUND(I734/G734,2)</f>
        <v>584.65</v>
      </c>
      <c r="I734" s="96">
        <v>584.65</v>
      </c>
      <c r="J734" s="95">
        <f>ROUND(H734*$H$13*$I$13,2)</f>
        <v>650.76</v>
      </c>
      <c r="K734" s="96">
        <f>ROUND(G734*J734,2)</f>
        <v>650.76</v>
      </c>
      <c r="L734" s="89"/>
      <c r="M734" s="235"/>
      <c r="N734" s="253">
        <f>ROUND(I734*H$13*I$13,2)</f>
        <v>650.76</v>
      </c>
      <c r="O734" s="254">
        <f t="shared" ref="O734:O797" si="14">N734-K734</f>
        <v>0</v>
      </c>
    </row>
    <row r="735" spans="1:15" s="28" customFormat="1" ht="15" outlineLevel="1" x14ac:dyDescent="0.25">
      <c r="A735" s="90"/>
      <c r="B735" s="310" t="s">
        <v>2084</v>
      </c>
      <c r="C735" s="311"/>
      <c r="D735" s="311"/>
      <c r="E735" s="312"/>
      <c r="F735" s="93"/>
      <c r="G735" s="99"/>
      <c r="H735" s="95"/>
      <c r="I735" s="96"/>
      <c r="J735" s="95"/>
      <c r="K735" s="96"/>
      <c r="L735" s="89"/>
      <c r="M735" s="235"/>
      <c r="N735" s="253">
        <f>ROUND(I735*H$13*I$13,2)</f>
        <v>0</v>
      </c>
      <c r="O735" s="254">
        <f t="shared" si="14"/>
        <v>0</v>
      </c>
    </row>
    <row r="736" spans="1:15" s="28" customFormat="1" ht="15" outlineLevel="1" x14ac:dyDescent="0.25">
      <c r="A736" s="90" t="s">
        <v>2085</v>
      </c>
      <c r="B736" s="91" t="s">
        <v>1818</v>
      </c>
      <c r="C736" s="91" t="s">
        <v>252</v>
      </c>
      <c r="D736" s="91" t="s">
        <v>2086</v>
      </c>
      <c r="E736" s="92" t="s">
        <v>2087</v>
      </c>
      <c r="F736" s="93" t="s">
        <v>238</v>
      </c>
      <c r="G736" s="99">
        <v>7</v>
      </c>
      <c r="H736" s="95">
        <f>ROUND(I736/G736,2)</f>
        <v>1089.26</v>
      </c>
      <c r="I736" s="96">
        <v>7624.81</v>
      </c>
      <c r="J736" s="95">
        <f>ROUND(H736*$H$13*$I$13,2)</f>
        <v>1212.43</v>
      </c>
      <c r="K736" s="96">
        <f>ROUND(G736*J736,2)</f>
        <v>8487.01</v>
      </c>
      <c r="L736" s="89"/>
      <c r="M736" s="235"/>
      <c r="N736" s="253">
        <f>ROUND(I736*H$13*I$13,2)</f>
        <v>8487.0300000000007</v>
      </c>
      <c r="O736" s="254">
        <f t="shared" si="14"/>
        <v>0.02</v>
      </c>
    </row>
    <row r="737" spans="1:15" s="28" customFormat="1" ht="15" outlineLevel="1" x14ac:dyDescent="0.25">
      <c r="A737" s="90" t="s">
        <v>2088</v>
      </c>
      <c r="B737" s="91" t="s">
        <v>1818</v>
      </c>
      <c r="C737" s="91" t="s">
        <v>349</v>
      </c>
      <c r="D737" s="91" t="s">
        <v>2089</v>
      </c>
      <c r="E737" s="92" t="s">
        <v>2090</v>
      </c>
      <c r="F737" s="93" t="s">
        <v>238</v>
      </c>
      <c r="G737" s="99">
        <v>7</v>
      </c>
      <c r="H737" s="95">
        <f>ROUND(I737/G737,2)</f>
        <v>462.79</v>
      </c>
      <c r="I737" s="96">
        <v>3239.53</v>
      </c>
      <c r="J737" s="95">
        <f>ROUND(H737*$H$13*$I$13,2)</f>
        <v>515.12</v>
      </c>
      <c r="K737" s="96">
        <f>ROUND(G737*J737,2)</f>
        <v>3605.84</v>
      </c>
      <c r="L737" s="89"/>
      <c r="M737" s="235"/>
      <c r="N737" s="253">
        <f>ROUND(I737*H$13*I$13,2)</f>
        <v>3605.86</v>
      </c>
      <c r="O737" s="254">
        <f t="shared" si="14"/>
        <v>0.02</v>
      </c>
    </row>
    <row r="738" spans="1:15" s="28" customFormat="1" ht="15" outlineLevel="1" x14ac:dyDescent="0.25">
      <c r="A738" s="90" t="s">
        <v>2091</v>
      </c>
      <c r="B738" s="91" t="s">
        <v>1818</v>
      </c>
      <c r="C738" s="91" t="s">
        <v>256</v>
      </c>
      <c r="D738" s="91" t="s">
        <v>2092</v>
      </c>
      <c r="E738" s="92" t="s">
        <v>2093</v>
      </c>
      <c r="F738" s="93" t="s">
        <v>238</v>
      </c>
      <c r="G738" s="99">
        <v>8</v>
      </c>
      <c r="H738" s="95">
        <f>ROUND(I738/G738,2)</f>
        <v>1785.36</v>
      </c>
      <c r="I738" s="96">
        <v>14282.91</v>
      </c>
      <c r="J738" s="95">
        <f>ROUND(H738*$H$13*$I$13,2)</f>
        <v>1987.25</v>
      </c>
      <c r="K738" s="96">
        <f>ROUND(G738*J738,2)</f>
        <v>15898</v>
      </c>
      <c r="L738" s="89"/>
      <c r="M738" s="235"/>
      <c r="N738" s="253">
        <f>ROUND(I738*H$13*I$13,2)</f>
        <v>15898.04</v>
      </c>
      <c r="O738" s="254">
        <f t="shared" si="14"/>
        <v>0.04</v>
      </c>
    </row>
    <row r="739" spans="1:15" s="28" customFormat="1" ht="15" outlineLevel="1" x14ac:dyDescent="0.25">
      <c r="A739" s="90" t="s">
        <v>2094</v>
      </c>
      <c r="B739" s="91" t="s">
        <v>1818</v>
      </c>
      <c r="C739" s="91" t="s">
        <v>356</v>
      </c>
      <c r="D739" s="91" t="s">
        <v>2095</v>
      </c>
      <c r="E739" s="92" t="s">
        <v>2096</v>
      </c>
      <c r="F739" s="93" t="s">
        <v>238</v>
      </c>
      <c r="G739" s="99">
        <v>8</v>
      </c>
      <c r="H739" s="95">
        <f>ROUND(I739/G739,2)</f>
        <v>749.15</v>
      </c>
      <c r="I739" s="96">
        <v>5993.18</v>
      </c>
      <c r="J739" s="95">
        <f>ROUND(H739*$H$13*$I$13,2)</f>
        <v>833.86</v>
      </c>
      <c r="K739" s="96">
        <f>ROUND(G739*J739,2)</f>
        <v>6670.88</v>
      </c>
      <c r="L739" s="89"/>
      <c r="M739" s="235"/>
      <c r="N739" s="253">
        <f>ROUND(I739*H$13*I$13,2)</f>
        <v>6670.9</v>
      </c>
      <c r="O739" s="254">
        <f t="shared" si="14"/>
        <v>0.02</v>
      </c>
    </row>
    <row r="740" spans="1:15" s="28" customFormat="1" ht="22.5" outlineLevel="1" x14ac:dyDescent="0.25">
      <c r="A740" s="90" t="s">
        <v>2097</v>
      </c>
      <c r="B740" s="91" t="s">
        <v>1818</v>
      </c>
      <c r="C740" s="91" t="s">
        <v>260</v>
      </c>
      <c r="D740" s="91" t="s">
        <v>2098</v>
      </c>
      <c r="E740" s="92" t="s">
        <v>2099</v>
      </c>
      <c r="F740" s="93" t="s">
        <v>180</v>
      </c>
      <c r="G740" s="98">
        <v>0.6</v>
      </c>
      <c r="H740" s="95">
        <f>ROUND(I740/G740,2)</f>
        <v>88641.3</v>
      </c>
      <c r="I740" s="96">
        <v>53184.78</v>
      </c>
      <c r="J740" s="95">
        <f>ROUND(H740*$H$13*$I$13,2)</f>
        <v>98664.960000000006</v>
      </c>
      <c r="K740" s="96">
        <f>ROUND(G740*J740,2)</f>
        <v>59198.98</v>
      </c>
      <c r="L740" s="89"/>
      <c r="M740" s="235"/>
      <c r="N740" s="253">
        <f>ROUND(I740*H$13*I$13,2)</f>
        <v>59198.98</v>
      </c>
      <c r="O740" s="254">
        <f t="shared" si="14"/>
        <v>0</v>
      </c>
    </row>
    <row r="741" spans="1:15" s="28" customFormat="1" ht="22.5" outlineLevel="1" x14ac:dyDescent="0.25">
      <c r="A741" s="90" t="s">
        <v>2100</v>
      </c>
      <c r="B741" s="91" t="s">
        <v>1818</v>
      </c>
      <c r="C741" s="91" t="s">
        <v>2101</v>
      </c>
      <c r="D741" s="91" t="s">
        <v>2102</v>
      </c>
      <c r="E741" s="92" t="s">
        <v>2103</v>
      </c>
      <c r="F741" s="93" t="s">
        <v>1827</v>
      </c>
      <c r="G741" s="99">
        <v>12</v>
      </c>
      <c r="H741" s="95">
        <f>ROUND(I741/G741,2)</f>
        <v>954.43</v>
      </c>
      <c r="I741" s="96">
        <v>11453.16</v>
      </c>
      <c r="J741" s="95">
        <f>ROUND(H741*$H$13*$I$13,2)</f>
        <v>1062.3599999999999</v>
      </c>
      <c r="K741" s="96">
        <f>ROUND(G741*J741,2)</f>
        <v>12748.32</v>
      </c>
      <c r="L741" s="89"/>
      <c r="M741" s="235"/>
      <c r="N741" s="253">
        <f>ROUND(I741*H$13*I$13,2)</f>
        <v>12748.3</v>
      </c>
      <c r="O741" s="254">
        <f t="shared" si="14"/>
        <v>-0.02</v>
      </c>
    </row>
    <row r="742" spans="1:15" s="28" customFormat="1" ht="22.5" outlineLevel="1" x14ac:dyDescent="0.25">
      <c r="A742" s="90" t="s">
        <v>2104</v>
      </c>
      <c r="B742" s="91" t="s">
        <v>1818</v>
      </c>
      <c r="C742" s="91" t="s">
        <v>2105</v>
      </c>
      <c r="D742" s="91" t="s">
        <v>2106</v>
      </c>
      <c r="E742" s="92" t="s">
        <v>2107</v>
      </c>
      <c r="F742" s="93" t="s">
        <v>489</v>
      </c>
      <c r="G742" s="100">
        <v>59.88</v>
      </c>
      <c r="H742" s="95">
        <f>ROUND(I742/G742,2)</f>
        <v>821.03</v>
      </c>
      <c r="I742" s="96">
        <v>49163.38</v>
      </c>
      <c r="J742" s="95">
        <f>ROUND(H742*$H$13*$I$13,2)</f>
        <v>913.87</v>
      </c>
      <c r="K742" s="96">
        <f>ROUND(G742*J742,2)</f>
        <v>54722.54</v>
      </c>
      <c r="L742" s="89"/>
      <c r="M742" s="235"/>
      <c r="N742" s="253">
        <f>ROUND(I742*H$13*I$13,2)</f>
        <v>54722.83</v>
      </c>
      <c r="O742" s="254">
        <f t="shared" si="14"/>
        <v>0.28999999999999998</v>
      </c>
    </row>
    <row r="743" spans="1:15" s="28" customFormat="1" ht="22.5" outlineLevel="1" x14ac:dyDescent="0.25">
      <c r="A743" s="90" t="s">
        <v>2108</v>
      </c>
      <c r="B743" s="91" t="s">
        <v>1818</v>
      </c>
      <c r="C743" s="91" t="s">
        <v>264</v>
      </c>
      <c r="D743" s="91" t="s">
        <v>2109</v>
      </c>
      <c r="E743" s="92" t="s">
        <v>2110</v>
      </c>
      <c r="F743" s="93" t="s">
        <v>180</v>
      </c>
      <c r="G743" s="100">
        <v>1.58</v>
      </c>
      <c r="H743" s="95">
        <f>ROUND(I743/G743,2)</f>
        <v>81425.62</v>
      </c>
      <c r="I743" s="96">
        <v>128652.48</v>
      </c>
      <c r="J743" s="95">
        <f>ROUND(H743*$H$13*$I$13,2)</f>
        <v>90633.33</v>
      </c>
      <c r="K743" s="96">
        <f>ROUND(G743*J743,2)</f>
        <v>143200.66</v>
      </c>
      <c r="L743" s="89"/>
      <c r="M743" s="235"/>
      <c r="N743" s="253">
        <f>ROUND(I743*H$13*I$13,2)</f>
        <v>143200.66</v>
      </c>
      <c r="O743" s="254">
        <f t="shared" si="14"/>
        <v>0</v>
      </c>
    </row>
    <row r="744" spans="1:15" s="28" customFormat="1" ht="22.5" outlineLevel="1" x14ac:dyDescent="0.25">
      <c r="A744" s="90" t="s">
        <v>2111</v>
      </c>
      <c r="B744" s="91" t="s">
        <v>1818</v>
      </c>
      <c r="C744" s="91" t="s">
        <v>368</v>
      </c>
      <c r="D744" s="91" t="s">
        <v>2112</v>
      </c>
      <c r="E744" s="92" t="s">
        <v>2113</v>
      </c>
      <c r="F744" s="93" t="s">
        <v>1827</v>
      </c>
      <c r="G744" s="98">
        <v>31.6</v>
      </c>
      <c r="H744" s="95">
        <f>ROUND(I744/G744,2)</f>
        <v>1502.6</v>
      </c>
      <c r="I744" s="96">
        <v>47482.1</v>
      </c>
      <c r="J744" s="95">
        <f>ROUND(H744*$H$13*$I$13,2)</f>
        <v>1672.52</v>
      </c>
      <c r="K744" s="96">
        <f>ROUND(G744*J744,2)</f>
        <v>52851.63</v>
      </c>
      <c r="L744" s="89"/>
      <c r="M744" s="235"/>
      <c r="N744" s="253">
        <f>ROUND(I744*H$13*I$13,2)</f>
        <v>52851.43</v>
      </c>
      <c r="O744" s="254">
        <f t="shared" si="14"/>
        <v>-0.2</v>
      </c>
    </row>
    <row r="745" spans="1:15" s="28" customFormat="1" ht="22.5" outlineLevel="1" x14ac:dyDescent="0.25">
      <c r="A745" s="90" t="s">
        <v>2114</v>
      </c>
      <c r="B745" s="91" t="s">
        <v>1818</v>
      </c>
      <c r="C745" s="91" t="s">
        <v>2115</v>
      </c>
      <c r="D745" s="91" t="s">
        <v>2116</v>
      </c>
      <c r="E745" s="92" t="s">
        <v>2117</v>
      </c>
      <c r="F745" s="93" t="s">
        <v>489</v>
      </c>
      <c r="G745" s="98">
        <v>157.69999999999999</v>
      </c>
      <c r="H745" s="95">
        <f>ROUND(I745/G745,2)</f>
        <v>1075.4100000000001</v>
      </c>
      <c r="I745" s="96">
        <v>169591.95</v>
      </c>
      <c r="J745" s="95">
        <f>ROUND(H745*$H$13*$I$13,2)</f>
        <v>1197.02</v>
      </c>
      <c r="K745" s="96">
        <f>ROUND(G745*J745,2)</f>
        <v>188770.05</v>
      </c>
      <c r="L745" s="89"/>
      <c r="M745" s="235"/>
      <c r="N745" s="253">
        <f>ROUND(I745*H$13*I$13,2)</f>
        <v>188769.61</v>
      </c>
      <c r="O745" s="254">
        <f t="shared" si="14"/>
        <v>-0.44</v>
      </c>
    </row>
    <row r="746" spans="1:15" s="28" customFormat="1" ht="15" outlineLevel="1" x14ac:dyDescent="0.25">
      <c r="A746" s="90"/>
      <c r="B746" s="310" t="s">
        <v>2118</v>
      </c>
      <c r="C746" s="311"/>
      <c r="D746" s="311"/>
      <c r="E746" s="312"/>
      <c r="F746" s="93"/>
      <c r="G746" s="98"/>
      <c r="H746" s="95"/>
      <c r="I746" s="96"/>
      <c r="J746" s="95"/>
      <c r="K746" s="96"/>
      <c r="L746" s="89"/>
      <c r="M746" s="235"/>
      <c r="N746" s="253">
        <f>ROUND(I746*H$13*I$13,2)</f>
        <v>0</v>
      </c>
      <c r="O746" s="254">
        <f t="shared" si="14"/>
        <v>0</v>
      </c>
    </row>
    <row r="747" spans="1:15" s="28" customFormat="1" ht="22.5" outlineLevel="1" x14ac:dyDescent="0.25">
      <c r="A747" s="90" t="s">
        <v>2119</v>
      </c>
      <c r="B747" s="91" t="s">
        <v>1818</v>
      </c>
      <c r="C747" s="91" t="s">
        <v>266</v>
      </c>
      <c r="D747" s="91" t="s">
        <v>2120</v>
      </c>
      <c r="E747" s="92" t="s">
        <v>2121</v>
      </c>
      <c r="F747" s="93" t="s">
        <v>180</v>
      </c>
      <c r="G747" s="100">
        <v>0.62</v>
      </c>
      <c r="H747" s="95">
        <f>ROUND(I747/G747,2)</f>
        <v>68488.47</v>
      </c>
      <c r="I747" s="96">
        <v>42462.85</v>
      </c>
      <c r="J747" s="95">
        <f>ROUND(H747*$H$13*$I$13,2)</f>
        <v>76233.23</v>
      </c>
      <c r="K747" s="96">
        <f>ROUND(G747*J747,2)</f>
        <v>47264.6</v>
      </c>
      <c r="L747" s="89"/>
      <c r="M747" s="235"/>
      <c r="N747" s="253">
        <f>ROUND(I747*H$13*I$13,2)</f>
        <v>47264.6</v>
      </c>
      <c r="O747" s="254">
        <f t="shared" si="14"/>
        <v>0</v>
      </c>
    </row>
    <row r="748" spans="1:15" s="28" customFormat="1" ht="33.75" outlineLevel="1" x14ac:dyDescent="0.25">
      <c r="A748" s="90" t="s">
        <v>2122</v>
      </c>
      <c r="B748" s="91" t="s">
        <v>1818</v>
      </c>
      <c r="C748" s="91" t="s">
        <v>377</v>
      </c>
      <c r="D748" s="91" t="s">
        <v>2123</v>
      </c>
      <c r="E748" s="92" t="s">
        <v>2124</v>
      </c>
      <c r="F748" s="93" t="s">
        <v>489</v>
      </c>
      <c r="G748" s="99">
        <v>62</v>
      </c>
      <c r="H748" s="95">
        <f>ROUND(I748/G748,2)</f>
        <v>668.37</v>
      </c>
      <c r="I748" s="96">
        <v>41438.639999999999</v>
      </c>
      <c r="J748" s="95">
        <f>ROUND(H748*$H$13*$I$13,2)</f>
        <v>743.95</v>
      </c>
      <c r="K748" s="96">
        <f>ROUND(G748*J748,2)</f>
        <v>46124.9</v>
      </c>
      <c r="L748" s="89"/>
      <c r="M748" s="235"/>
      <c r="N748" s="253">
        <f>ROUND(I748*H$13*I$13,2)</f>
        <v>46124.57</v>
      </c>
      <c r="O748" s="254">
        <f t="shared" si="14"/>
        <v>-0.33</v>
      </c>
    </row>
    <row r="749" spans="1:15" s="28" customFormat="1" ht="22.5" outlineLevel="1" x14ac:dyDescent="0.25">
      <c r="A749" s="90" t="s">
        <v>2125</v>
      </c>
      <c r="B749" s="91" t="s">
        <v>1818</v>
      </c>
      <c r="C749" s="91" t="s">
        <v>270</v>
      </c>
      <c r="D749" s="91" t="s">
        <v>2126</v>
      </c>
      <c r="E749" s="92" t="s">
        <v>2127</v>
      </c>
      <c r="F749" s="93" t="s">
        <v>180</v>
      </c>
      <c r="G749" s="100">
        <v>0.06</v>
      </c>
      <c r="H749" s="95">
        <f>ROUND(I749/G749,2)</f>
        <v>84658.5</v>
      </c>
      <c r="I749" s="96">
        <v>5079.51</v>
      </c>
      <c r="J749" s="95">
        <f>ROUND(H749*$H$13*$I$13,2)</f>
        <v>94231.78</v>
      </c>
      <c r="K749" s="96">
        <f>ROUND(G749*J749,2)</f>
        <v>5653.91</v>
      </c>
      <c r="L749" s="89"/>
      <c r="M749" s="235"/>
      <c r="N749" s="253">
        <f>ROUND(I749*H$13*I$13,2)</f>
        <v>5653.91</v>
      </c>
      <c r="O749" s="254">
        <f t="shared" si="14"/>
        <v>0</v>
      </c>
    </row>
    <row r="750" spans="1:15" s="28" customFormat="1" ht="33.75" outlineLevel="1" x14ac:dyDescent="0.25">
      <c r="A750" s="90" t="s">
        <v>2128</v>
      </c>
      <c r="B750" s="91" t="s">
        <v>1818</v>
      </c>
      <c r="C750" s="91" t="s">
        <v>389</v>
      </c>
      <c r="D750" s="91" t="s">
        <v>2129</v>
      </c>
      <c r="E750" s="92" t="s">
        <v>2130</v>
      </c>
      <c r="F750" s="93" t="s">
        <v>489</v>
      </c>
      <c r="G750" s="99">
        <v>6</v>
      </c>
      <c r="H750" s="95">
        <f>ROUND(I750/G750,2)</f>
        <v>967.34</v>
      </c>
      <c r="I750" s="96">
        <v>5804.04</v>
      </c>
      <c r="J750" s="95">
        <f>ROUND(H750*$H$13*$I$13,2)</f>
        <v>1076.73</v>
      </c>
      <c r="K750" s="96">
        <f>ROUND(G750*J750,2)</f>
        <v>6460.38</v>
      </c>
      <c r="L750" s="89"/>
      <c r="M750" s="235"/>
      <c r="N750" s="253">
        <f>ROUND(I750*H$13*I$13,2)</f>
        <v>6460.37</v>
      </c>
      <c r="O750" s="254">
        <f t="shared" si="14"/>
        <v>-0.01</v>
      </c>
    </row>
    <row r="751" spans="1:15" s="28" customFormat="1" ht="15" outlineLevel="1" x14ac:dyDescent="0.25">
      <c r="A751" s="90" t="s">
        <v>2131</v>
      </c>
      <c r="B751" s="91" t="s">
        <v>1818</v>
      </c>
      <c r="C751" s="91" t="s">
        <v>391</v>
      </c>
      <c r="D751" s="91" t="s">
        <v>1975</v>
      </c>
      <c r="E751" s="92" t="s">
        <v>1976</v>
      </c>
      <c r="F751" s="93" t="s">
        <v>380</v>
      </c>
      <c r="G751" s="99">
        <v>21</v>
      </c>
      <c r="H751" s="95">
        <f>ROUND(I751/G751,2)</f>
        <v>168.31</v>
      </c>
      <c r="I751" s="96">
        <v>3534.59</v>
      </c>
      <c r="J751" s="95">
        <f>ROUND(H751*$H$13*$I$13,2)</f>
        <v>187.34</v>
      </c>
      <c r="K751" s="96">
        <f>ROUND(G751*J751,2)</f>
        <v>3934.14</v>
      </c>
      <c r="L751" s="89"/>
      <c r="M751" s="235"/>
      <c r="N751" s="253">
        <f>ROUND(I751*H$13*I$13,2)</f>
        <v>3934.29</v>
      </c>
      <c r="O751" s="254">
        <f t="shared" si="14"/>
        <v>0.15</v>
      </c>
    </row>
    <row r="752" spans="1:15" s="28" customFormat="1" ht="22.5" outlineLevel="1" x14ac:dyDescent="0.25">
      <c r="A752" s="90" t="s">
        <v>2132</v>
      </c>
      <c r="B752" s="91" t="s">
        <v>1818</v>
      </c>
      <c r="C752" s="91" t="s">
        <v>274</v>
      </c>
      <c r="D752" s="91" t="s">
        <v>2037</v>
      </c>
      <c r="E752" s="92" t="s">
        <v>2038</v>
      </c>
      <c r="F752" s="93" t="s">
        <v>238</v>
      </c>
      <c r="G752" s="99">
        <v>1</v>
      </c>
      <c r="H752" s="95">
        <f>ROUND(I752/G752,2)</f>
        <v>19607.060000000001</v>
      </c>
      <c r="I752" s="96">
        <v>19607.060000000001</v>
      </c>
      <c r="J752" s="95">
        <f>ROUND(H752*$H$13*$I$13,2)</f>
        <v>21824.25</v>
      </c>
      <c r="K752" s="96">
        <f>ROUND(G752*J752,2)</f>
        <v>21824.25</v>
      </c>
      <c r="L752" s="89"/>
      <c r="M752" s="235"/>
      <c r="N752" s="253">
        <f>ROUND(I752*H$13*I$13,2)</f>
        <v>21824.25</v>
      </c>
      <c r="O752" s="254">
        <f t="shared" si="14"/>
        <v>0</v>
      </c>
    </row>
    <row r="753" spans="1:15" s="28" customFormat="1" ht="15" outlineLevel="1" x14ac:dyDescent="0.25">
      <c r="A753" s="90" t="s">
        <v>2133</v>
      </c>
      <c r="B753" s="91" t="s">
        <v>1818</v>
      </c>
      <c r="C753" s="91" t="s">
        <v>396</v>
      </c>
      <c r="D753" s="91" t="s">
        <v>2134</v>
      </c>
      <c r="E753" s="92" t="s">
        <v>2135</v>
      </c>
      <c r="F753" s="93" t="s">
        <v>238</v>
      </c>
      <c r="G753" s="99">
        <v>1</v>
      </c>
      <c r="H753" s="95">
        <f>ROUND(I753/G753,2)</f>
        <v>1214566.76</v>
      </c>
      <c r="I753" s="96">
        <v>1214566.76</v>
      </c>
      <c r="J753" s="95">
        <f>ROUND(H753*$H$13*$I$13,2)</f>
        <v>1351911.43</v>
      </c>
      <c r="K753" s="96">
        <f>ROUND(G753*J753,2)</f>
        <v>1351911.43</v>
      </c>
      <c r="L753" s="89"/>
      <c r="M753" s="235"/>
      <c r="N753" s="253">
        <f>ROUND(I753*H$13*I$13,2)</f>
        <v>1351911.43</v>
      </c>
      <c r="O753" s="254">
        <f t="shared" si="14"/>
        <v>0</v>
      </c>
    </row>
    <row r="754" spans="1:15" s="28" customFormat="1" ht="22.5" outlineLevel="1" x14ac:dyDescent="0.25">
      <c r="A754" s="90" t="s">
        <v>2136</v>
      </c>
      <c r="B754" s="91" t="s">
        <v>1818</v>
      </c>
      <c r="C754" s="91" t="s">
        <v>278</v>
      </c>
      <c r="D754" s="91" t="s">
        <v>2137</v>
      </c>
      <c r="E754" s="92" t="s">
        <v>2138</v>
      </c>
      <c r="F754" s="93" t="s">
        <v>1827</v>
      </c>
      <c r="G754" s="98">
        <v>0.4</v>
      </c>
      <c r="H754" s="95">
        <f>ROUND(I754/G754,2)</f>
        <v>24000.3</v>
      </c>
      <c r="I754" s="96">
        <v>9600.1200000000008</v>
      </c>
      <c r="J754" s="95">
        <f>ROUND(H754*$H$13*$I$13,2)</f>
        <v>26714.28</v>
      </c>
      <c r="K754" s="96">
        <f>ROUND(G754*J754,2)</f>
        <v>10685.71</v>
      </c>
      <c r="L754" s="89"/>
      <c r="M754" s="235"/>
      <c r="N754" s="253">
        <f>ROUND(I754*H$13*I$13,2)</f>
        <v>10685.71</v>
      </c>
      <c r="O754" s="254">
        <f t="shared" si="14"/>
        <v>0</v>
      </c>
    </row>
    <row r="755" spans="1:15" s="28" customFormat="1" ht="22.5" outlineLevel="1" x14ac:dyDescent="0.25">
      <c r="A755" s="90" t="s">
        <v>2139</v>
      </c>
      <c r="B755" s="91" t="s">
        <v>1818</v>
      </c>
      <c r="C755" s="91" t="s">
        <v>403</v>
      </c>
      <c r="D755" s="91" t="s">
        <v>2140</v>
      </c>
      <c r="E755" s="92" t="s">
        <v>2141</v>
      </c>
      <c r="F755" s="93" t="s">
        <v>238</v>
      </c>
      <c r="G755" s="99">
        <v>4</v>
      </c>
      <c r="H755" s="95">
        <f>ROUND(I755/G755,2)</f>
        <v>16988.84</v>
      </c>
      <c r="I755" s="96">
        <v>67955.350000000006</v>
      </c>
      <c r="J755" s="95">
        <f>ROUND(H755*$H$13*$I$13,2)</f>
        <v>18909.96</v>
      </c>
      <c r="K755" s="96">
        <f>ROUND(G755*J755,2)</f>
        <v>75639.839999999997</v>
      </c>
      <c r="L755" s="89"/>
      <c r="M755" s="235"/>
      <c r="N755" s="253">
        <f>ROUND(I755*H$13*I$13,2)</f>
        <v>75639.820000000007</v>
      </c>
      <c r="O755" s="254">
        <f t="shared" si="14"/>
        <v>-0.02</v>
      </c>
    </row>
    <row r="756" spans="1:15" s="28" customFormat="1" ht="22.5" outlineLevel="1" x14ac:dyDescent="0.25">
      <c r="A756" s="90" t="s">
        <v>2142</v>
      </c>
      <c r="B756" s="91" t="s">
        <v>1818</v>
      </c>
      <c r="C756" s="91" t="s">
        <v>407</v>
      </c>
      <c r="D756" s="91" t="s">
        <v>2143</v>
      </c>
      <c r="E756" s="92" t="s">
        <v>2144</v>
      </c>
      <c r="F756" s="93" t="s">
        <v>1827</v>
      </c>
      <c r="G756" s="98">
        <v>0.1</v>
      </c>
      <c r="H756" s="95">
        <f>ROUND(I756/G756,2)</f>
        <v>28303.200000000001</v>
      </c>
      <c r="I756" s="96">
        <v>2830.32</v>
      </c>
      <c r="J756" s="95">
        <f>ROUND(H756*$H$13*$I$13,2)</f>
        <v>31503.759999999998</v>
      </c>
      <c r="K756" s="96">
        <f>ROUND(G756*J756,2)</f>
        <v>3150.38</v>
      </c>
      <c r="L756" s="89"/>
      <c r="M756" s="235"/>
      <c r="N756" s="253">
        <f>ROUND(I756*H$13*I$13,2)</f>
        <v>3150.38</v>
      </c>
      <c r="O756" s="254">
        <f t="shared" si="14"/>
        <v>0</v>
      </c>
    </row>
    <row r="757" spans="1:15" s="28" customFormat="1" ht="22.5" outlineLevel="1" x14ac:dyDescent="0.25">
      <c r="A757" s="90" t="s">
        <v>2145</v>
      </c>
      <c r="B757" s="91" t="s">
        <v>1818</v>
      </c>
      <c r="C757" s="91" t="s">
        <v>411</v>
      </c>
      <c r="D757" s="91" t="s">
        <v>2146</v>
      </c>
      <c r="E757" s="92" t="s">
        <v>2147</v>
      </c>
      <c r="F757" s="93" t="s">
        <v>238</v>
      </c>
      <c r="G757" s="99">
        <v>1</v>
      </c>
      <c r="H757" s="95">
        <f>ROUND(I757/G757,2)</f>
        <v>20984.75</v>
      </c>
      <c r="I757" s="96">
        <v>20984.75</v>
      </c>
      <c r="J757" s="95">
        <f>ROUND(H757*$H$13*$I$13,2)</f>
        <v>23357.73</v>
      </c>
      <c r="K757" s="96">
        <f>ROUND(G757*J757,2)</f>
        <v>23357.73</v>
      </c>
      <c r="L757" s="89"/>
      <c r="M757" s="235"/>
      <c r="N757" s="253">
        <f>ROUND(I757*H$13*I$13,2)</f>
        <v>23357.73</v>
      </c>
      <c r="O757" s="254">
        <f t="shared" si="14"/>
        <v>0</v>
      </c>
    </row>
    <row r="758" spans="1:15" s="28" customFormat="1" ht="22.5" outlineLevel="1" x14ac:dyDescent="0.25">
      <c r="A758" s="90" t="s">
        <v>2148</v>
      </c>
      <c r="B758" s="91" t="s">
        <v>1818</v>
      </c>
      <c r="C758" s="91" t="s">
        <v>417</v>
      </c>
      <c r="D758" s="91" t="s">
        <v>2149</v>
      </c>
      <c r="E758" s="92" t="s">
        <v>2150</v>
      </c>
      <c r="F758" s="93" t="s">
        <v>238</v>
      </c>
      <c r="G758" s="99">
        <v>6</v>
      </c>
      <c r="H758" s="95">
        <f>ROUND(I758/G758,2)</f>
        <v>4390.12</v>
      </c>
      <c r="I758" s="96">
        <v>26340.720000000001</v>
      </c>
      <c r="J758" s="95">
        <f>ROUND(H758*$H$13*$I$13,2)</f>
        <v>4886.5600000000004</v>
      </c>
      <c r="K758" s="96">
        <f>ROUND(G758*J758,2)</f>
        <v>29319.360000000001</v>
      </c>
      <c r="L758" s="89"/>
      <c r="M758" s="235"/>
      <c r="N758" s="253">
        <f>ROUND(I758*H$13*I$13,2)</f>
        <v>29319.360000000001</v>
      </c>
      <c r="O758" s="254">
        <f t="shared" si="14"/>
        <v>0</v>
      </c>
    </row>
    <row r="759" spans="1:15" s="28" customFormat="1" ht="22.5" outlineLevel="1" x14ac:dyDescent="0.25">
      <c r="A759" s="90" t="s">
        <v>2151</v>
      </c>
      <c r="B759" s="91" t="s">
        <v>1818</v>
      </c>
      <c r="C759" s="91" t="s">
        <v>421</v>
      </c>
      <c r="D759" s="91" t="s">
        <v>2152</v>
      </c>
      <c r="E759" s="92" t="s">
        <v>2153</v>
      </c>
      <c r="F759" s="93" t="s">
        <v>238</v>
      </c>
      <c r="G759" s="99">
        <v>2</v>
      </c>
      <c r="H759" s="95">
        <f>ROUND(I759/G759,2)</f>
        <v>15664.24</v>
      </c>
      <c r="I759" s="96">
        <v>31328.47</v>
      </c>
      <c r="J759" s="95">
        <f>ROUND(H759*$H$13*$I$13,2)</f>
        <v>17435.57</v>
      </c>
      <c r="K759" s="96">
        <f>ROUND(G759*J759,2)</f>
        <v>34871.14</v>
      </c>
      <c r="L759" s="89"/>
      <c r="M759" s="235"/>
      <c r="N759" s="253">
        <f>ROUND(I759*H$13*I$13,2)</f>
        <v>34871.129999999997</v>
      </c>
      <c r="O759" s="254">
        <f t="shared" si="14"/>
        <v>-0.01</v>
      </c>
    </row>
    <row r="760" spans="1:15" s="28" customFormat="1" ht="33.75" outlineLevel="1" x14ac:dyDescent="0.25">
      <c r="A760" s="90" t="s">
        <v>2154</v>
      </c>
      <c r="B760" s="91" t="s">
        <v>1818</v>
      </c>
      <c r="C760" s="91" t="s">
        <v>2155</v>
      </c>
      <c r="D760" s="91" t="s">
        <v>2156</v>
      </c>
      <c r="E760" s="92" t="s">
        <v>2157</v>
      </c>
      <c r="F760" s="93" t="s">
        <v>238</v>
      </c>
      <c r="G760" s="99">
        <v>4</v>
      </c>
      <c r="H760" s="95">
        <f>ROUND(I760/G760,2)</f>
        <v>11539.13</v>
      </c>
      <c r="I760" s="96">
        <v>46156.51</v>
      </c>
      <c r="J760" s="95">
        <f>ROUND(H760*$H$13*$I$13,2)</f>
        <v>12843.99</v>
      </c>
      <c r="K760" s="96">
        <f>ROUND(G760*J760,2)</f>
        <v>51375.96</v>
      </c>
      <c r="L760" s="89"/>
      <c r="M760" s="235"/>
      <c r="N760" s="253">
        <f>ROUND(I760*H$13*I$13,2)</f>
        <v>51375.94</v>
      </c>
      <c r="O760" s="254">
        <f t="shared" si="14"/>
        <v>-0.02</v>
      </c>
    </row>
    <row r="761" spans="1:15" s="28" customFormat="1" ht="15" outlineLevel="1" x14ac:dyDescent="0.25">
      <c r="A761" s="90" t="s">
        <v>2158</v>
      </c>
      <c r="B761" s="91" t="s">
        <v>1818</v>
      </c>
      <c r="C761" s="91" t="s">
        <v>425</v>
      </c>
      <c r="D761" s="91" t="s">
        <v>2159</v>
      </c>
      <c r="E761" s="92" t="s">
        <v>2160</v>
      </c>
      <c r="F761" s="93" t="s">
        <v>238</v>
      </c>
      <c r="G761" s="99">
        <v>5</v>
      </c>
      <c r="H761" s="95">
        <f>ROUND(I761/G761,2)</f>
        <v>5361.38</v>
      </c>
      <c r="I761" s="96">
        <v>26806.91</v>
      </c>
      <c r="J761" s="95">
        <f>ROUND(H761*$H$13*$I$13,2)</f>
        <v>5967.65</v>
      </c>
      <c r="K761" s="96">
        <f>ROUND(G761*J761,2)</f>
        <v>29838.25</v>
      </c>
      <c r="L761" s="89"/>
      <c r="M761" s="235"/>
      <c r="N761" s="253">
        <f>ROUND(I761*H$13*I$13,2)</f>
        <v>29838.27</v>
      </c>
      <c r="O761" s="254">
        <f t="shared" si="14"/>
        <v>0.02</v>
      </c>
    </row>
    <row r="762" spans="1:15" s="28" customFormat="1" ht="15" outlineLevel="1" x14ac:dyDescent="0.25">
      <c r="A762" s="90" t="s">
        <v>2161</v>
      </c>
      <c r="B762" s="91" t="s">
        <v>1818</v>
      </c>
      <c r="C762" s="91" t="s">
        <v>429</v>
      </c>
      <c r="D762" s="91" t="s">
        <v>2162</v>
      </c>
      <c r="E762" s="92" t="s">
        <v>2163</v>
      </c>
      <c r="F762" s="93" t="s">
        <v>2164</v>
      </c>
      <c r="G762" s="99">
        <v>10</v>
      </c>
      <c r="H762" s="95">
        <f>ROUND(I762/G762,2)</f>
        <v>584.14</v>
      </c>
      <c r="I762" s="96">
        <v>5841.4</v>
      </c>
      <c r="J762" s="95">
        <f>ROUND(H762*$H$13*$I$13,2)</f>
        <v>650.20000000000005</v>
      </c>
      <c r="K762" s="96">
        <f>ROUND(G762*J762,2)</f>
        <v>6502</v>
      </c>
      <c r="L762" s="89"/>
      <c r="M762" s="235"/>
      <c r="N762" s="253">
        <f>ROUND(I762*H$13*I$13,2)</f>
        <v>6501.95</v>
      </c>
      <c r="O762" s="254">
        <f t="shared" si="14"/>
        <v>-0.05</v>
      </c>
    </row>
    <row r="763" spans="1:15" s="28" customFormat="1" ht="15" outlineLevel="1" x14ac:dyDescent="0.25">
      <c r="A763" s="90" t="s">
        <v>2165</v>
      </c>
      <c r="B763" s="91" t="s">
        <v>1818</v>
      </c>
      <c r="C763" s="91" t="s">
        <v>2166</v>
      </c>
      <c r="D763" s="91" t="s">
        <v>2167</v>
      </c>
      <c r="E763" s="92" t="s">
        <v>2168</v>
      </c>
      <c r="F763" s="93" t="s">
        <v>238</v>
      </c>
      <c r="G763" s="99">
        <v>5</v>
      </c>
      <c r="H763" s="95">
        <f>ROUND(I763/G763,2)</f>
        <v>3610.97</v>
      </c>
      <c r="I763" s="96">
        <v>18054.86</v>
      </c>
      <c r="J763" s="95">
        <f>ROUND(H763*$H$13*$I$13,2)</f>
        <v>4019.3</v>
      </c>
      <c r="K763" s="96">
        <f>ROUND(G763*J763,2)</f>
        <v>20096.5</v>
      </c>
      <c r="L763" s="89"/>
      <c r="M763" s="235"/>
      <c r="N763" s="253">
        <f>ROUND(I763*H$13*I$13,2)</f>
        <v>20096.53</v>
      </c>
      <c r="O763" s="254">
        <f t="shared" si="14"/>
        <v>0.03</v>
      </c>
    </row>
    <row r="764" spans="1:15" s="28" customFormat="1" ht="15" outlineLevel="1" x14ac:dyDescent="0.25">
      <c r="A764" s="90"/>
      <c r="B764" s="310" t="s">
        <v>2169</v>
      </c>
      <c r="C764" s="311"/>
      <c r="D764" s="311"/>
      <c r="E764" s="312"/>
      <c r="F764" s="93"/>
      <c r="G764" s="99"/>
      <c r="H764" s="95"/>
      <c r="I764" s="96"/>
      <c r="J764" s="95"/>
      <c r="K764" s="96"/>
      <c r="L764" s="89"/>
      <c r="M764" s="235"/>
      <c r="N764" s="253">
        <f>ROUND(I764*H$13*I$13,2)</f>
        <v>0</v>
      </c>
      <c r="O764" s="254">
        <f t="shared" si="14"/>
        <v>0</v>
      </c>
    </row>
    <row r="765" spans="1:15" s="28" customFormat="1" ht="22.5" outlineLevel="1" x14ac:dyDescent="0.25">
      <c r="A765" s="90" t="s">
        <v>2170</v>
      </c>
      <c r="B765" s="91" t="s">
        <v>1818</v>
      </c>
      <c r="C765" s="91" t="s">
        <v>433</v>
      </c>
      <c r="D765" s="91" t="s">
        <v>2171</v>
      </c>
      <c r="E765" s="92" t="s">
        <v>2172</v>
      </c>
      <c r="F765" s="93" t="s">
        <v>180</v>
      </c>
      <c r="G765" s="100">
        <v>0.32</v>
      </c>
      <c r="H765" s="95">
        <f>ROUND(I765/G765,2)</f>
        <v>91324.13</v>
      </c>
      <c r="I765" s="96">
        <v>29223.72</v>
      </c>
      <c r="J765" s="95">
        <f>ROUND(H765*$H$13*$I$13,2)</f>
        <v>101651.17</v>
      </c>
      <c r="K765" s="96">
        <f>ROUND(G765*J765,2)</f>
        <v>32528.37</v>
      </c>
      <c r="L765" s="89"/>
      <c r="M765" s="235"/>
      <c r="N765" s="253">
        <f>ROUND(I765*H$13*I$13,2)</f>
        <v>32528.37</v>
      </c>
      <c r="O765" s="254">
        <f t="shared" si="14"/>
        <v>0</v>
      </c>
    </row>
    <row r="766" spans="1:15" s="28" customFormat="1" ht="22.5" outlineLevel="1" x14ac:dyDescent="0.25">
      <c r="A766" s="90" t="s">
        <v>2173</v>
      </c>
      <c r="B766" s="91" t="s">
        <v>1818</v>
      </c>
      <c r="C766" s="91" t="s">
        <v>2174</v>
      </c>
      <c r="D766" s="91" t="s">
        <v>2175</v>
      </c>
      <c r="E766" s="92" t="s">
        <v>2176</v>
      </c>
      <c r="F766" s="93" t="s">
        <v>489</v>
      </c>
      <c r="G766" s="100">
        <v>31.94</v>
      </c>
      <c r="H766" s="95">
        <f>ROUND(I766/G766,2)</f>
        <v>399.61</v>
      </c>
      <c r="I766" s="96">
        <v>12763.58</v>
      </c>
      <c r="J766" s="95">
        <f>ROUND(H766*$H$13*$I$13,2)</f>
        <v>444.8</v>
      </c>
      <c r="K766" s="96">
        <f>ROUND(G766*J766,2)</f>
        <v>14206.91</v>
      </c>
      <c r="L766" s="89"/>
      <c r="M766" s="235"/>
      <c r="N766" s="253">
        <f>ROUND(I766*H$13*I$13,2)</f>
        <v>14206.9</v>
      </c>
      <c r="O766" s="254">
        <f t="shared" si="14"/>
        <v>-0.01</v>
      </c>
    </row>
    <row r="767" spans="1:15" s="28" customFormat="1" ht="22.5" outlineLevel="1" x14ac:dyDescent="0.25">
      <c r="A767" s="90" t="s">
        <v>2177</v>
      </c>
      <c r="B767" s="91" t="s">
        <v>1818</v>
      </c>
      <c r="C767" s="91" t="s">
        <v>2178</v>
      </c>
      <c r="D767" s="91" t="s">
        <v>1853</v>
      </c>
      <c r="E767" s="92" t="s">
        <v>1854</v>
      </c>
      <c r="F767" s="93" t="s">
        <v>1827</v>
      </c>
      <c r="G767" s="98">
        <v>6.4</v>
      </c>
      <c r="H767" s="95">
        <f>ROUND(I767/G767,2)</f>
        <v>366.06</v>
      </c>
      <c r="I767" s="96">
        <v>2342.8000000000002</v>
      </c>
      <c r="J767" s="95">
        <f>ROUND(H767*$H$13*$I$13,2)</f>
        <v>407.45</v>
      </c>
      <c r="K767" s="96">
        <f>ROUND(G767*J767,2)</f>
        <v>2607.6799999999998</v>
      </c>
      <c r="L767" s="89"/>
      <c r="M767" s="235"/>
      <c r="N767" s="253">
        <f>ROUND(I767*H$13*I$13,2)</f>
        <v>2607.73</v>
      </c>
      <c r="O767" s="254">
        <f t="shared" si="14"/>
        <v>0.05</v>
      </c>
    </row>
    <row r="768" spans="1:15" s="28" customFormat="1" ht="22.5" outlineLevel="1" x14ac:dyDescent="0.25">
      <c r="A768" s="90" t="s">
        <v>2179</v>
      </c>
      <c r="B768" s="91" t="s">
        <v>1818</v>
      </c>
      <c r="C768" s="91" t="s">
        <v>437</v>
      </c>
      <c r="D768" s="91" t="s">
        <v>2180</v>
      </c>
      <c r="E768" s="92" t="s">
        <v>2181</v>
      </c>
      <c r="F768" s="93" t="s">
        <v>180</v>
      </c>
      <c r="G768" s="100">
        <v>1.66</v>
      </c>
      <c r="H768" s="95">
        <f>ROUND(I768/G768,2)</f>
        <v>80693.88</v>
      </c>
      <c r="I768" s="96">
        <v>133951.84</v>
      </c>
      <c r="J768" s="95">
        <f>ROUND(H768*$H$13*$I$13,2)</f>
        <v>89818.84</v>
      </c>
      <c r="K768" s="96">
        <f>ROUND(G768*J768,2)</f>
        <v>149099.26999999999</v>
      </c>
      <c r="L768" s="89"/>
      <c r="M768" s="235"/>
      <c r="N768" s="253">
        <f>ROUND(I768*H$13*I$13,2)</f>
        <v>149099.26999999999</v>
      </c>
      <c r="O768" s="254">
        <f t="shared" si="14"/>
        <v>0</v>
      </c>
    </row>
    <row r="769" spans="1:15" s="28" customFormat="1" ht="15" outlineLevel="1" x14ac:dyDescent="0.25">
      <c r="A769" s="90" t="s">
        <v>2182</v>
      </c>
      <c r="B769" s="91" t="s">
        <v>1818</v>
      </c>
      <c r="C769" s="91" t="s">
        <v>441</v>
      </c>
      <c r="D769" s="91" t="s">
        <v>2183</v>
      </c>
      <c r="E769" s="92" t="s">
        <v>2184</v>
      </c>
      <c r="F769" s="93" t="s">
        <v>489</v>
      </c>
      <c r="G769" s="101">
        <v>165.66800000000001</v>
      </c>
      <c r="H769" s="95">
        <f>ROUND(I769/G769,2)</f>
        <v>101.52</v>
      </c>
      <c r="I769" s="96">
        <v>16817.98</v>
      </c>
      <c r="J769" s="95">
        <f>ROUND(H769*$H$13*$I$13,2)</f>
        <v>113</v>
      </c>
      <c r="K769" s="96">
        <f>ROUND(G769*J769,2)</f>
        <v>18720.48</v>
      </c>
      <c r="L769" s="89"/>
      <c r="M769" s="235"/>
      <c r="N769" s="253">
        <f>ROUND(I769*H$13*I$13,2)</f>
        <v>18719.78</v>
      </c>
      <c r="O769" s="254">
        <f t="shared" si="14"/>
        <v>-0.7</v>
      </c>
    </row>
    <row r="770" spans="1:15" s="28" customFormat="1" ht="22.5" outlineLevel="1" x14ac:dyDescent="0.25">
      <c r="A770" s="90" t="s">
        <v>2185</v>
      </c>
      <c r="B770" s="91" t="s">
        <v>1818</v>
      </c>
      <c r="C770" s="91" t="s">
        <v>445</v>
      </c>
      <c r="D770" s="91" t="s">
        <v>1853</v>
      </c>
      <c r="E770" s="92" t="s">
        <v>1854</v>
      </c>
      <c r="F770" s="93" t="s">
        <v>1827</v>
      </c>
      <c r="G770" s="98">
        <v>33.200000000000003</v>
      </c>
      <c r="H770" s="95">
        <f>ROUND(I770/G770,2)</f>
        <v>366.07</v>
      </c>
      <c r="I770" s="96">
        <v>12153.41</v>
      </c>
      <c r="J770" s="95">
        <f>ROUND(H770*$H$13*$I$13,2)</f>
        <v>407.47</v>
      </c>
      <c r="K770" s="96">
        <f>ROUND(G770*J770,2)</f>
        <v>13528</v>
      </c>
      <c r="L770" s="89"/>
      <c r="M770" s="235"/>
      <c r="N770" s="253">
        <f>ROUND(I770*H$13*I$13,2)</f>
        <v>13527.73</v>
      </c>
      <c r="O770" s="254">
        <f t="shared" si="14"/>
        <v>-0.27</v>
      </c>
    </row>
    <row r="771" spans="1:15" s="28" customFormat="1" ht="22.5" outlineLevel="1" x14ac:dyDescent="0.25">
      <c r="A771" s="90" t="s">
        <v>2186</v>
      </c>
      <c r="B771" s="91" t="s">
        <v>1818</v>
      </c>
      <c r="C771" s="91" t="s">
        <v>2187</v>
      </c>
      <c r="D771" s="91" t="s">
        <v>2188</v>
      </c>
      <c r="E771" s="92" t="s">
        <v>2189</v>
      </c>
      <c r="F771" s="93" t="s">
        <v>180</v>
      </c>
      <c r="G771" s="100">
        <v>2.46</v>
      </c>
      <c r="H771" s="95">
        <f>ROUND(I771/G771,2)</f>
        <v>76369.41</v>
      </c>
      <c r="I771" s="96">
        <v>187868.74</v>
      </c>
      <c r="J771" s="95">
        <f>ROUND(H771*$H$13*$I$13,2)</f>
        <v>85005.35</v>
      </c>
      <c r="K771" s="96">
        <f>ROUND(G771*J771,2)</f>
        <v>209113.16</v>
      </c>
      <c r="L771" s="89"/>
      <c r="M771" s="235"/>
      <c r="N771" s="253">
        <f>ROUND(I771*H$13*I$13,2)</f>
        <v>209113.16</v>
      </c>
      <c r="O771" s="254">
        <f t="shared" si="14"/>
        <v>0</v>
      </c>
    </row>
    <row r="772" spans="1:15" s="28" customFormat="1" ht="15" outlineLevel="1" x14ac:dyDescent="0.25">
      <c r="A772" s="90" t="s">
        <v>2190</v>
      </c>
      <c r="B772" s="91" t="s">
        <v>1818</v>
      </c>
      <c r="C772" s="91" t="s">
        <v>2191</v>
      </c>
      <c r="D772" s="91" t="s">
        <v>2192</v>
      </c>
      <c r="E772" s="92" t="s">
        <v>2193</v>
      </c>
      <c r="F772" s="93" t="s">
        <v>489</v>
      </c>
      <c r="G772" s="101">
        <v>245.50800000000001</v>
      </c>
      <c r="H772" s="95">
        <f>ROUND(I772/G772,2)</f>
        <v>425.63</v>
      </c>
      <c r="I772" s="96">
        <v>104494.51</v>
      </c>
      <c r="J772" s="95">
        <f>ROUND(H772*$H$13*$I$13,2)</f>
        <v>473.76</v>
      </c>
      <c r="K772" s="96">
        <f>ROUND(G772*J772,2)</f>
        <v>116311.87</v>
      </c>
      <c r="L772" s="89"/>
      <c r="M772" s="235"/>
      <c r="N772" s="253">
        <f>ROUND(I772*H$13*I$13,2)</f>
        <v>116310.87</v>
      </c>
      <c r="O772" s="254">
        <f t="shared" si="14"/>
        <v>-1</v>
      </c>
    </row>
    <row r="773" spans="1:15" s="28" customFormat="1" ht="22.5" outlineLevel="1" x14ac:dyDescent="0.25">
      <c r="A773" s="90" t="s">
        <v>2194</v>
      </c>
      <c r="B773" s="91" t="s">
        <v>1818</v>
      </c>
      <c r="C773" s="91" t="s">
        <v>2195</v>
      </c>
      <c r="D773" s="91" t="s">
        <v>2102</v>
      </c>
      <c r="E773" s="92" t="s">
        <v>2103</v>
      </c>
      <c r="F773" s="93" t="s">
        <v>1827</v>
      </c>
      <c r="G773" s="98">
        <v>59.2</v>
      </c>
      <c r="H773" s="95">
        <f>ROUND(I773/G773,2)</f>
        <v>954.43</v>
      </c>
      <c r="I773" s="96">
        <v>56502.29</v>
      </c>
      <c r="J773" s="95">
        <f>ROUND(H773*$H$13*$I$13,2)</f>
        <v>1062.3599999999999</v>
      </c>
      <c r="K773" s="96">
        <f>ROUND(G773*J773,2)</f>
        <v>62891.71</v>
      </c>
      <c r="L773" s="89"/>
      <c r="M773" s="235"/>
      <c r="N773" s="253">
        <f>ROUND(I773*H$13*I$13,2)</f>
        <v>62891.64</v>
      </c>
      <c r="O773" s="254">
        <f t="shared" si="14"/>
        <v>-7.0000000000000007E-2</v>
      </c>
    </row>
    <row r="774" spans="1:15" s="28" customFormat="1" ht="15" outlineLevel="1" x14ac:dyDescent="0.25">
      <c r="A774" s="90" t="s">
        <v>2196</v>
      </c>
      <c r="B774" s="91" t="s">
        <v>1818</v>
      </c>
      <c r="C774" s="91" t="s">
        <v>2197</v>
      </c>
      <c r="D774" s="91" t="s">
        <v>2198</v>
      </c>
      <c r="E774" s="92" t="s">
        <v>2199</v>
      </c>
      <c r="F774" s="93" t="s">
        <v>238</v>
      </c>
      <c r="G774" s="99">
        <v>13</v>
      </c>
      <c r="H774" s="95">
        <f>ROUND(I774/G774,2)</f>
        <v>674.62</v>
      </c>
      <c r="I774" s="96">
        <v>8770.1200000000008</v>
      </c>
      <c r="J774" s="95">
        <f>ROUND(H774*$H$13*$I$13,2)</f>
        <v>750.91</v>
      </c>
      <c r="K774" s="96">
        <f>ROUND(G774*J774,2)</f>
        <v>9761.83</v>
      </c>
      <c r="L774" s="89"/>
      <c r="M774" s="235"/>
      <c r="N774" s="253">
        <f>ROUND(I774*H$13*I$13,2)</f>
        <v>9761.86</v>
      </c>
      <c r="O774" s="254">
        <f t="shared" si="14"/>
        <v>0.03</v>
      </c>
    </row>
    <row r="775" spans="1:15" s="28" customFormat="1" ht="22.5" outlineLevel="1" x14ac:dyDescent="0.25">
      <c r="A775" s="90" t="s">
        <v>2200</v>
      </c>
      <c r="B775" s="91" t="s">
        <v>1818</v>
      </c>
      <c r="C775" s="91" t="s">
        <v>449</v>
      </c>
      <c r="D775" s="91" t="s">
        <v>2201</v>
      </c>
      <c r="E775" s="92" t="s">
        <v>2202</v>
      </c>
      <c r="F775" s="93" t="s">
        <v>1827</v>
      </c>
      <c r="G775" s="98">
        <v>2.2999999999999998</v>
      </c>
      <c r="H775" s="95">
        <f>ROUND(I775/G775,2)</f>
        <v>13568.51</v>
      </c>
      <c r="I775" s="96">
        <v>31207.58</v>
      </c>
      <c r="J775" s="95">
        <f>ROUND(H775*$H$13*$I$13,2)</f>
        <v>15102.85</v>
      </c>
      <c r="K775" s="96">
        <f>ROUND(G775*J775,2)</f>
        <v>34736.559999999998</v>
      </c>
      <c r="L775" s="89"/>
      <c r="M775" s="235"/>
      <c r="N775" s="253">
        <f>ROUND(I775*H$13*I$13,2)</f>
        <v>34736.57</v>
      </c>
      <c r="O775" s="254">
        <f t="shared" si="14"/>
        <v>0.01</v>
      </c>
    </row>
    <row r="776" spans="1:15" s="28" customFormat="1" ht="15" outlineLevel="1" x14ac:dyDescent="0.25">
      <c r="A776" s="90" t="s">
        <v>2203</v>
      </c>
      <c r="B776" s="91" t="s">
        <v>1818</v>
      </c>
      <c r="C776" s="91" t="s">
        <v>453</v>
      </c>
      <c r="D776" s="91" t="s">
        <v>2204</v>
      </c>
      <c r="E776" s="92" t="s">
        <v>2205</v>
      </c>
      <c r="F776" s="93" t="s">
        <v>2164</v>
      </c>
      <c r="G776" s="99">
        <v>16</v>
      </c>
      <c r="H776" s="95">
        <f>ROUND(I776/G776,2)</f>
        <v>4049.47</v>
      </c>
      <c r="I776" s="96">
        <v>64791.519999999997</v>
      </c>
      <c r="J776" s="95">
        <f>ROUND(H776*$H$13*$I$13,2)</f>
        <v>4507.3900000000003</v>
      </c>
      <c r="K776" s="96">
        <f>ROUND(G776*J776,2)</f>
        <v>72118.240000000005</v>
      </c>
      <c r="L776" s="89"/>
      <c r="M776" s="235"/>
      <c r="N776" s="253">
        <f>ROUND(I776*H$13*I$13,2)</f>
        <v>72118.22</v>
      </c>
      <c r="O776" s="254">
        <f t="shared" si="14"/>
        <v>-0.02</v>
      </c>
    </row>
    <row r="777" spans="1:15" s="28" customFormat="1" ht="15" outlineLevel="1" x14ac:dyDescent="0.25">
      <c r="A777" s="90" t="s">
        <v>2206</v>
      </c>
      <c r="B777" s="91" t="s">
        <v>1818</v>
      </c>
      <c r="C777" s="91" t="s">
        <v>457</v>
      </c>
      <c r="D777" s="91" t="s">
        <v>2207</v>
      </c>
      <c r="E777" s="92" t="s">
        <v>2208</v>
      </c>
      <c r="F777" s="93" t="s">
        <v>2164</v>
      </c>
      <c r="G777" s="99">
        <v>7</v>
      </c>
      <c r="H777" s="95">
        <f>ROUND(I777/G777,2)</f>
        <v>2699.64</v>
      </c>
      <c r="I777" s="96">
        <v>18897.5</v>
      </c>
      <c r="J777" s="95">
        <f>ROUND(H777*$H$13*$I$13,2)</f>
        <v>3004.92</v>
      </c>
      <c r="K777" s="96">
        <f>ROUND(G777*J777,2)</f>
        <v>21034.44</v>
      </c>
      <c r="L777" s="89"/>
      <c r="M777" s="235"/>
      <c r="N777" s="253">
        <f>ROUND(I777*H$13*I$13,2)</f>
        <v>21034.45</v>
      </c>
      <c r="O777" s="254">
        <f t="shared" si="14"/>
        <v>0.01</v>
      </c>
    </row>
    <row r="778" spans="1:15" s="28" customFormat="1" ht="15" outlineLevel="1" x14ac:dyDescent="0.25">
      <c r="A778" s="90" t="s">
        <v>2209</v>
      </c>
      <c r="B778" s="91" t="s">
        <v>1818</v>
      </c>
      <c r="C778" s="91" t="s">
        <v>460</v>
      </c>
      <c r="D778" s="91" t="s">
        <v>2210</v>
      </c>
      <c r="E778" s="92" t="s">
        <v>2211</v>
      </c>
      <c r="F778" s="93" t="s">
        <v>2212</v>
      </c>
      <c r="G778" s="98">
        <v>1.3</v>
      </c>
      <c r="H778" s="95">
        <f>ROUND(I778/G778,2)</f>
        <v>13040.01</v>
      </c>
      <c r="I778" s="96">
        <v>16952.009999999998</v>
      </c>
      <c r="J778" s="95">
        <f>ROUND(H778*$H$13*$I$13,2)</f>
        <v>14514.59</v>
      </c>
      <c r="K778" s="96">
        <f>ROUND(G778*J778,2)</f>
        <v>18868.97</v>
      </c>
      <c r="L778" s="89"/>
      <c r="M778" s="235"/>
      <c r="N778" s="253">
        <f>ROUND(I778*H$13*I$13,2)</f>
        <v>18868.96</v>
      </c>
      <c r="O778" s="254">
        <f t="shared" si="14"/>
        <v>-0.01</v>
      </c>
    </row>
    <row r="779" spans="1:15" s="28" customFormat="1" ht="22.5" outlineLevel="1" x14ac:dyDescent="0.25">
      <c r="A779" s="90" t="s">
        <v>2213</v>
      </c>
      <c r="B779" s="91" t="s">
        <v>1818</v>
      </c>
      <c r="C779" s="91" t="s">
        <v>464</v>
      </c>
      <c r="D779" s="91" t="s">
        <v>2214</v>
      </c>
      <c r="E779" s="92" t="s">
        <v>2215</v>
      </c>
      <c r="F779" s="93" t="s">
        <v>238</v>
      </c>
      <c r="G779" s="99">
        <v>13</v>
      </c>
      <c r="H779" s="95">
        <f>ROUND(I779/G779,2)</f>
        <v>4936.8500000000004</v>
      </c>
      <c r="I779" s="96">
        <v>64179</v>
      </c>
      <c r="J779" s="95">
        <f>ROUND(H779*$H$13*$I$13,2)</f>
        <v>5495.11</v>
      </c>
      <c r="K779" s="96">
        <f>ROUND(G779*J779,2)</f>
        <v>71436.429999999993</v>
      </c>
      <c r="L779" s="89"/>
      <c r="M779" s="235"/>
      <c r="N779" s="253">
        <f>ROUND(I779*H$13*I$13,2)</f>
        <v>71436.44</v>
      </c>
      <c r="O779" s="254">
        <f t="shared" si="14"/>
        <v>0.01</v>
      </c>
    </row>
    <row r="780" spans="1:15" s="28" customFormat="1" ht="15" outlineLevel="1" x14ac:dyDescent="0.25">
      <c r="A780" s="90" t="s">
        <v>2216</v>
      </c>
      <c r="B780" s="91" t="s">
        <v>1818</v>
      </c>
      <c r="C780" s="91" t="s">
        <v>468</v>
      </c>
      <c r="D780" s="91" t="s">
        <v>2217</v>
      </c>
      <c r="E780" s="92" t="s">
        <v>2218</v>
      </c>
      <c r="F780" s="93" t="s">
        <v>2212</v>
      </c>
      <c r="G780" s="98">
        <v>6.7</v>
      </c>
      <c r="H780" s="95">
        <f>ROUND(I780/G780,2)</f>
        <v>30830.83</v>
      </c>
      <c r="I780" s="96">
        <v>206566.54</v>
      </c>
      <c r="J780" s="95">
        <f>ROUND(H780*$H$13*$I$13,2)</f>
        <v>34317.22</v>
      </c>
      <c r="K780" s="96">
        <f>ROUND(G780*J780,2)</f>
        <v>229925.37</v>
      </c>
      <c r="L780" s="89"/>
      <c r="M780" s="235"/>
      <c r="N780" s="253">
        <f>ROUND(I780*H$13*I$13,2)</f>
        <v>229925.33</v>
      </c>
      <c r="O780" s="254">
        <f t="shared" si="14"/>
        <v>-0.04</v>
      </c>
    </row>
    <row r="781" spans="1:15" s="28" customFormat="1" ht="33.75" outlineLevel="1" x14ac:dyDescent="0.25">
      <c r="A781" s="90" t="s">
        <v>2219</v>
      </c>
      <c r="B781" s="91" t="s">
        <v>1818</v>
      </c>
      <c r="C781" s="91" t="s">
        <v>472</v>
      </c>
      <c r="D781" s="91" t="s">
        <v>2220</v>
      </c>
      <c r="E781" s="92" t="s">
        <v>2221</v>
      </c>
      <c r="F781" s="93" t="s">
        <v>222</v>
      </c>
      <c r="G781" s="99">
        <v>67</v>
      </c>
      <c r="H781" s="95">
        <f>ROUND(I781/G781,2)</f>
        <v>2636.69</v>
      </c>
      <c r="I781" s="96">
        <v>176658.1</v>
      </c>
      <c r="J781" s="95">
        <f>ROUND(H781*$H$13*$I$13,2)</f>
        <v>2934.85</v>
      </c>
      <c r="K781" s="96">
        <f>ROUND(G781*J781,2)</f>
        <v>196634.95</v>
      </c>
      <c r="L781" s="89"/>
      <c r="M781" s="235"/>
      <c r="N781" s="253">
        <f>ROUND(I781*H$13*I$13,2)</f>
        <v>196634.81</v>
      </c>
      <c r="O781" s="254">
        <f t="shared" si="14"/>
        <v>-0.14000000000000001</v>
      </c>
    </row>
    <row r="782" spans="1:15" s="28" customFormat="1" ht="15" outlineLevel="1" x14ac:dyDescent="0.25">
      <c r="A782" s="90" t="s">
        <v>2222</v>
      </c>
      <c r="B782" s="91" t="s">
        <v>1818</v>
      </c>
      <c r="C782" s="91" t="s">
        <v>2223</v>
      </c>
      <c r="D782" s="91" t="s">
        <v>2224</v>
      </c>
      <c r="E782" s="92" t="s">
        <v>2225</v>
      </c>
      <c r="F782" s="93" t="s">
        <v>1827</v>
      </c>
      <c r="G782" s="98">
        <v>13.2</v>
      </c>
      <c r="H782" s="95">
        <f>ROUND(I782/G782,2)</f>
        <v>1210.76</v>
      </c>
      <c r="I782" s="96">
        <v>15982.08</v>
      </c>
      <c r="J782" s="95">
        <f>ROUND(H782*$H$13*$I$13,2)</f>
        <v>1347.67</v>
      </c>
      <c r="K782" s="96">
        <f>ROUND(G782*J782,2)</f>
        <v>17789.240000000002</v>
      </c>
      <c r="L782" s="89"/>
      <c r="M782" s="235"/>
      <c r="N782" s="253">
        <f>ROUND(I782*H$13*I$13,2)</f>
        <v>17789.349999999999</v>
      </c>
      <c r="O782" s="254">
        <f t="shared" si="14"/>
        <v>0.11</v>
      </c>
    </row>
    <row r="783" spans="1:15" s="28" customFormat="1" ht="15" outlineLevel="1" x14ac:dyDescent="0.25">
      <c r="A783" s="90" t="s">
        <v>2226</v>
      </c>
      <c r="B783" s="91" t="s">
        <v>1818</v>
      </c>
      <c r="C783" s="91" t="s">
        <v>2227</v>
      </c>
      <c r="D783" s="91" t="s">
        <v>2228</v>
      </c>
      <c r="E783" s="92" t="s">
        <v>2229</v>
      </c>
      <c r="F783" s="93" t="s">
        <v>238</v>
      </c>
      <c r="G783" s="99">
        <v>132</v>
      </c>
      <c r="H783" s="95">
        <f>ROUND(I783/G783,2)</f>
        <v>302.89</v>
      </c>
      <c r="I783" s="96">
        <v>39981.03</v>
      </c>
      <c r="J783" s="95">
        <f>ROUND(H783*$H$13*$I$13,2)</f>
        <v>337.14</v>
      </c>
      <c r="K783" s="96">
        <f>ROUND(G783*J783,2)</f>
        <v>44502.48</v>
      </c>
      <c r="L783" s="89"/>
      <c r="M783" s="235"/>
      <c r="N783" s="253">
        <f>ROUND(I783*H$13*I$13,2)</f>
        <v>44502.13</v>
      </c>
      <c r="O783" s="254">
        <f t="shared" si="14"/>
        <v>-0.35</v>
      </c>
    </row>
    <row r="784" spans="1:15" s="28" customFormat="1" ht="15" outlineLevel="1" x14ac:dyDescent="0.25">
      <c r="A784" s="90" t="s">
        <v>2230</v>
      </c>
      <c r="B784" s="91" t="s">
        <v>1818</v>
      </c>
      <c r="C784" s="91" t="s">
        <v>476</v>
      </c>
      <c r="D784" s="91" t="s">
        <v>2231</v>
      </c>
      <c r="E784" s="92" t="s">
        <v>2232</v>
      </c>
      <c r="F784" s="93" t="s">
        <v>1827</v>
      </c>
      <c r="G784" s="98">
        <v>3.8</v>
      </c>
      <c r="H784" s="95">
        <f>ROUND(I784/G784,2)</f>
        <v>9685.49</v>
      </c>
      <c r="I784" s="96">
        <v>36804.85</v>
      </c>
      <c r="J784" s="95">
        <f>ROUND(H784*$H$13*$I$13,2)</f>
        <v>10780.74</v>
      </c>
      <c r="K784" s="96">
        <f>ROUND(G784*J784,2)</f>
        <v>40966.81</v>
      </c>
      <c r="L784" s="89"/>
      <c r="M784" s="235"/>
      <c r="N784" s="253">
        <f>ROUND(I784*H$13*I$13,2)</f>
        <v>40966.79</v>
      </c>
      <c r="O784" s="254">
        <f t="shared" si="14"/>
        <v>-0.02</v>
      </c>
    </row>
    <row r="785" spans="1:15" s="28" customFormat="1" ht="22.5" outlineLevel="1" x14ac:dyDescent="0.25">
      <c r="A785" s="90" t="s">
        <v>2233</v>
      </c>
      <c r="B785" s="91" t="s">
        <v>1818</v>
      </c>
      <c r="C785" s="91" t="s">
        <v>479</v>
      </c>
      <c r="D785" s="91" t="s">
        <v>2234</v>
      </c>
      <c r="E785" s="92" t="s">
        <v>2235</v>
      </c>
      <c r="F785" s="93" t="s">
        <v>222</v>
      </c>
      <c r="G785" s="99">
        <v>22</v>
      </c>
      <c r="H785" s="95">
        <f>ROUND(I785/G785,2)</f>
        <v>3054.78</v>
      </c>
      <c r="I785" s="96">
        <v>67205.23</v>
      </c>
      <c r="J785" s="95">
        <f>ROUND(H785*$H$13*$I$13,2)</f>
        <v>3400.22</v>
      </c>
      <c r="K785" s="96">
        <f>ROUND(G785*J785,2)</f>
        <v>74804.84</v>
      </c>
      <c r="L785" s="89"/>
      <c r="M785" s="235"/>
      <c r="N785" s="253">
        <f>ROUND(I785*H$13*I$13,2)</f>
        <v>74804.88</v>
      </c>
      <c r="O785" s="254">
        <f t="shared" si="14"/>
        <v>0.04</v>
      </c>
    </row>
    <row r="786" spans="1:15" s="28" customFormat="1" ht="15" outlineLevel="1" x14ac:dyDescent="0.25">
      <c r="A786" s="90" t="s">
        <v>2236</v>
      </c>
      <c r="B786" s="91" t="s">
        <v>1818</v>
      </c>
      <c r="C786" s="91" t="s">
        <v>2237</v>
      </c>
      <c r="D786" s="91" t="s">
        <v>2238</v>
      </c>
      <c r="E786" s="92" t="s">
        <v>2239</v>
      </c>
      <c r="F786" s="93" t="s">
        <v>222</v>
      </c>
      <c r="G786" s="99">
        <v>16</v>
      </c>
      <c r="H786" s="95">
        <f>ROUND(I786/G786,2)</f>
        <v>4531.47</v>
      </c>
      <c r="I786" s="96">
        <v>72503.44</v>
      </c>
      <c r="J786" s="95">
        <f>ROUND(H786*$H$13*$I$13,2)</f>
        <v>5043.8900000000003</v>
      </c>
      <c r="K786" s="96">
        <f>ROUND(G786*J786,2)</f>
        <v>80702.240000000005</v>
      </c>
      <c r="L786" s="89"/>
      <c r="M786" s="235"/>
      <c r="N786" s="253">
        <f>ROUND(I786*H$13*I$13,2)</f>
        <v>80702.22</v>
      </c>
      <c r="O786" s="254">
        <f t="shared" si="14"/>
        <v>-0.02</v>
      </c>
    </row>
    <row r="787" spans="1:15" s="28" customFormat="1" ht="15" outlineLevel="1" x14ac:dyDescent="0.25">
      <c r="A787" s="90" t="s">
        <v>2240</v>
      </c>
      <c r="B787" s="91" t="s">
        <v>1818</v>
      </c>
      <c r="C787" s="91" t="s">
        <v>483</v>
      </c>
      <c r="D787" s="91" t="s">
        <v>2241</v>
      </c>
      <c r="E787" s="92" t="s">
        <v>2242</v>
      </c>
      <c r="F787" s="93" t="s">
        <v>2212</v>
      </c>
      <c r="G787" s="98">
        <v>1.1000000000000001</v>
      </c>
      <c r="H787" s="95">
        <f>ROUND(I787/G787,2)</f>
        <v>17572.61</v>
      </c>
      <c r="I787" s="96">
        <v>19329.87</v>
      </c>
      <c r="J787" s="95">
        <f>ROUND(H787*$H$13*$I$13,2)</f>
        <v>19559.740000000002</v>
      </c>
      <c r="K787" s="96">
        <f>ROUND(G787*J787,2)</f>
        <v>21515.71</v>
      </c>
      <c r="L787" s="89"/>
      <c r="M787" s="235"/>
      <c r="N787" s="253">
        <f>ROUND(I787*H$13*I$13,2)</f>
        <v>21515.71</v>
      </c>
      <c r="O787" s="254">
        <f t="shared" si="14"/>
        <v>0</v>
      </c>
    </row>
    <row r="788" spans="1:15" s="28" customFormat="1" ht="15" outlineLevel="1" x14ac:dyDescent="0.25">
      <c r="A788" s="90" t="s">
        <v>2243</v>
      </c>
      <c r="B788" s="91" t="s">
        <v>1818</v>
      </c>
      <c r="C788" s="91" t="s">
        <v>487</v>
      </c>
      <c r="D788" s="91" t="s">
        <v>2244</v>
      </c>
      <c r="E788" s="92" t="s">
        <v>2245</v>
      </c>
      <c r="F788" s="93" t="s">
        <v>2164</v>
      </c>
      <c r="G788" s="99">
        <v>11</v>
      </c>
      <c r="H788" s="95">
        <f>ROUND(I788/G788,2)</f>
        <v>5629.75</v>
      </c>
      <c r="I788" s="96">
        <v>61927.25</v>
      </c>
      <c r="J788" s="95">
        <f>ROUND(H788*$H$13*$I$13,2)</f>
        <v>6266.37</v>
      </c>
      <c r="K788" s="96">
        <f>ROUND(G788*J788,2)</f>
        <v>68930.070000000007</v>
      </c>
      <c r="L788" s="89"/>
      <c r="M788" s="235"/>
      <c r="N788" s="253">
        <f>ROUND(I788*H$13*I$13,2)</f>
        <v>68930.06</v>
      </c>
      <c r="O788" s="254">
        <f t="shared" si="14"/>
        <v>-0.01</v>
      </c>
    </row>
    <row r="789" spans="1:15" s="28" customFormat="1" ht="22.5" outlineLevel="1" x14ac:dyDescent="0.25">
      <c r="A789" s="90" t="s">
        <v>2246</v>
      </c>
      <c r="B789" s="91" t="s">
        <v>1818</v>
      </c>
      <c r="C789" s="91" t="s">
        <v>2247</v>
      </c>
      <c r="D789" s="91" t="s">
        <v>2248</v>
      </c>
      <c r="E789" s="92" t="s">
        <v>2249</v>
      </c>
      <c r="F789" s="93" t="s">
        <v>222</v>
      </c>
      <c r="G789" s="99">
        <v>11</v>
      </c>
      <c r="H789" s="95">
        <f>ROUND(I789/G789,2)</f>
        <v>204.89</v>
      </c>
      <c r="I789" s="96">
        <v>2253.8000000000002</v>
      </c>
      <c r="J789" s="95">
        <f>ROUND(H789*$H$13*$I$13,2)</f>
        <v>228.06</v>
      </c>
      <c r="K789" s="96">
        <f>ROUND(G789*J789,2)</f>
        <v>2508.66</v>
      </c>
      <c r="L789" s="89"/>
      <c r="M789" s="235"/>
      <c r="N789" s="253">
        <f>ROUND(I789*H$13*I$13,2)</f>
        <v>2508.66</v>
      </c>
      <c r="O789" s="254">
        <f t="shared" si="14"/>
        <v>0</v>
      </c>
    </row>
    <row r="790" spans="1:15" s="28" customFormat="1" ht="15" outlineLevel="1" x14ac:dyDescent="0.25">
      <c r="A790" s="90" t="s">
        <v>2250</v>
      </c>
      <c r="B790" s="91" t="s">
        <v>1818</v>
      </c>
      <c r="C790" s="91" t="s">
        <v>492</v>
      </c>
      <c r="D790" s="91" t="s">
        <v>2251</v>
      </c>
      <c r="E790" s="92" t="s">
        <v>2252</v>
      </c>
      <c r="F790" s="93" t="s">
        <v>2212</v>
      </c>
      <c r="G790" s="98">
        <v>0.5</v>
      </c>
      <c r="H790" s="95">
        <f>ROUND(I790/G790,2)</f>
        <v>28237.64</v>
      </c>
      <c r="I790" s="96">
        <v>14118.82</v>
      </c>
      <c r="J790" s="95">
        <f>ROUND(H790*$H$13*$I$13,2)</f>
        <v>31430.79</v>
      </c>
      <c r="K790" s="96">
        <f>ROUND(G790*J790,2)</f>
        <v>15715.4</v>
      </c>
      <c r="L790" s="89"/>
      <c r="M790" s="235"/>
      <c r="N790" s="253">
        <f>ROUND(I790*H$13*I$13,2)</f>
        <v>15715.39</v>
      </c>
      <c r="O790" s="254">
        <f t="shared" si="14"/>
        <v>-0.01</v>
      </c>
    </row>
    <row r="791" spans="1:15" s="28" customFormat="1" ht="15" outlineLevel="1" x14ac:dyDescent="0.25">
      <c r="A791" s="90" t="s">
        <v>2253</v>
      </c>
      <c r="B791" s="91" t="s">
        <v>1818</v>
      </c>
      <c r="C791" s="91" t="s">
        <v>496</v>
      </c>
      <c r="D791" s="91" t="s">
        <v>2254</v>
      </c>
      <c r="E791" s="92" t="s">
        <v>2255</v>
      </c>
      <c r="F791" s="93" t="s">
        <v>2164</v>
      </c>
      <c r="G791" s="99">
        <v>5</v>
      </c>
      <c r="H791" s="95">
        <f>ROUND(I791/G791,2)</f>
        <v>18019.57</v>
      </c>
      <c r="I791" s="96">
        <v>90097.86</v>
      </c>
      <c r="J791" s="95">
        <f>ROUND(H791*$H$13*$I$13,2)</f>
        <v>20057.240000000002</v>
      </c>
      <c r="K791" s="96">
        <f>ROUND(G791*J791,2)</f>
        <v>100286.2</v>
      </c>
      <c r="L791" s="89"/>
      <c r="M791" s="235"/>
      <c r="N791" s="253">
        <f>ROUND(I791*H$13*I$13,2)</f>
        <v>100286.23</v>
      </c>
      <c r="O791" s="254">
        <f t="shared" si="14"/>
        <v>0.03</v>
      </c>
    </row>
    <row r="792" spans="1:15" s="28" customFormat="1" ht="22.5" outlineLevel="1" x14ac:dyDescent="0.25">
      <c r="A792" s="90" t="s">
        <v>2256</v>
      </c>
      <c r="B792" s="91" t="s">
        <v>1818</v>
      </c>
      <c r="C792" s="91" t="s">
        <v>499</v>
      </c>
      <c r="D792" s="91" t="s">
        <v>2248</v>
      </c>
      <c r="E792" s="92" t="s">
        <v>2249</v>
      </c>
      <c r="F792" s="93" t="s">
        <v>222</v>
      </c>
      <c r="G792" s="99">
        <v>5</v>
      </c>
      <c r="H792" s="95">
        <f>ROUND(I792/G792,2)</f>
        <v>204.89</v>
      </c>
      <c r="I792" s="96">
        <v>1024.46</v>
      </c>
      <c r="J792" s="95">
        <f>ROUND(H792*$H$13*$I$13,2)</f>
        <v>228.06</v>
      </c>
      <c r="K792" s="96">
        <f>ROUND(G792*J792,2)</f>
        <v>1140.3</v>
      </c>
      <c r="L792" s="89"/>
      <c r="M792" s="235"/>
      <c r="N792" s="253">
        <f>ROUND(I792*H$13*I$13,2)</f>
        <v>1140.31</v>
      </c>
      <c r="O792" s="254">
        <f t="shared" si="14"/>
        <v>0.01</v>
      </c>
    </row>
    <row r="793" spans="1:15" s="28" customFormat="1" ht="15" outlineLevel="1" x14ac:dyDescent="0.25">
      <c r="A793" s="90" t="s">
        <v>2257</v>
      </c>
      <c r="B793" s="91" t="s">
        <v>1818</v>
      </c>
      <c r="C793" s="91" t="s">
        <v>503</v>
      </c>
      <c r="D793" s="91" t="s">
        <v>2258</v>
      </c>
      <c r="E793" s="92" t="s">
        <v>2259</v>
      </c>
      <c r="F793" s="93" t="s">
        <v>2212</v>
      </c>
      <c r="G793" s="98">
        <v>2.9</v>
      </c>
      <c r="H793" s="95">
        <f>ROUND(I793/G793,2)</f>
        <v>37445.370000000003</v>
      </c>
      <c r="I793" s="96">
        <v>108591.56</v>
      </c>
      <c r="J793" s="95">
        <f>ROUND(H793*$H$13*$I$13,2)</f>
        <v>41679.74</v>
      </c>
      <c r="K793" s="96">
        <f>ROUND(G793*J793,2)</f>
        <v>120871.25</v>
      </c>
      <c r="L793" s="89"/>
      <c r="M793" s="235"/>
      <c r="N793" s="253">
        <f>ROUND(I793*H$13*I$13,2)</f>
        <v>120871.22</v>
      </c>
      <c r="O793" s="254">
        <f t="shared" si="14"/>
        <v>-0.03</v>
      </c>
    </row>
    <row r="794" spans="1:15" s="28" customFormat="1" ht="15" outlineLevel="1" x14ac:dyDescent="0.25">
      <c r="A794" s="90" t="s">
        <v>2260</v>
      </c>
      <c r="B794" s="91" t="s">
        <v>1818</v>
      </c>
      <c r="C794" s="91" t="s">
        <v>507</v>
      </c>
      <c r="D794" s="91" t="s">
        <v>2261</v>
      </c>
      <c r="E794" s="92" t="s">
        <v>2262</v>
      </c>
      <c r="F794" s="93" t="s">
        <v>222</v>
      </c>
      <c r="G794" s="99">
        <v>29</v>
      </c>
      <c r="H794" s="95">
        <f>ROUND(I794/G794,2)</f>
        <v>3296.64</v>
      </c>
      <c r="I794" s="96">
        <v>95602.63</v>
      </c>
      <c r="J794" s="95">
        <f>ROUND(H794*$H$13*$I$13,2)</f>
        <v>3669.43</v>
      </c>
      <c r="K794" s="96">
        <f>ROUND(G794*J794,2)</f>
        <v>106413.47</v>
      </c>
      <c r="L794" s="89"/>
      <c r="M794" s="235"/>
      <c r="N794" s="253">
        <f>ROUND(I794*H$13*I$13,2)</f>
        <v>106413.49</v>
      </c>
      <c r="O794" s="254">
        <f t="shared" si="14"/>
        <v>0.02</v>
      </c>
    </row>
    <row r="795" spans="1:15" s="28" customFormat="1" ht="15" outlineLevel="1" x14ac:dyDescent="0.25">
      <c r="A795" s="90" t="s">
        <v>2263</v>
      </c>
      <c r="B795" s="91" t="s">
        <v>1818</v>
      </c>
      <c r="C795" s="91" t="s">
        <v>511</v>
      </c>
      <c r="D795" s="91" t="s">
        <v>2264</v>
      </c>
      <c r="E795" s="92" t="s">
        <v>2265</v>
      </c>
      <c r="F795" s="93" t="s">
        <v>238</v>
      </c>
      <c r="G795" s="99">
        <v>29</v>
      </c>
      <c r="H795" s="95">
        <f>ROUND(I795/G795,2)</f>
        <v>169.39</v>
      </c>
      <c r="I795" s="96">
        <v>4912.3</v>
      </c>
      <c r="J795" s="95">
        <f>ROUND(H795*$H$13*$I$13,2)</f>
        <v>188.54</v>
      </c>
      <c r="K795" s="96">
        <f>ROUND(G795*J795,2)</f>
        <v>5467.66</v>
      </c>
      <c r="L795" s="89"/>
      <c r="M795" s="235"/>
      <c r="N795" s="253">
        <f>ROUND(I795*H$13*I$13,2)</f>
        <v>5467.79</v>
      </c>
      <c r="O795" s="254">
        <f t="shared" si="14"/>
        <v>0.13</v>
      </c>
    </row>
    <row r="796" spans="1:15" s="28" customFormat="1" ht="15" outlineLevel="1" x14ac:dyDescent="0.25">
      <c r="A796" s="90" t="s">
        <v>2266</v>
      </c>
      <c r="B796" s="91" t="s">
        <v>1818</v>
      </c>
      <c r="C796" s="91" t="s">
        <v>2267</v>
      </c>
      <c r="D796" s="91" t="s">
        <v>2224</v>
      </c>
      <c r="E796" s="92" t="s">
        <v>2225</v>
      </c>
      <c r="F796" s="93" t="s">
        <v>1827</v>
      </c>
      <c r="G796" s="98">
        <v>2.9</v>
      </c>
      <c r="H796" s="95">
        <f>ROUND(I796/G796,2)</f>
        <v>1210.77</v>
      </c>
      <c r="I796" s="96">
        <v>3511.22</v>
      </c>
      <c r="J796" s="95">
        <f>ROUND(H796*$H$13*$I$13,2)</f>
        <v>1347.69</v>
      </c>
      <c r="K796" s="96">
        <f>ROUND(G796*J796,2)</f>
        <v>3908.3</v>
      </c>
      <c r="L796" s="89"/>
      <c r="M796" s="235"/>
      <c r="N796" s="253">
        <f>ROUND(I796*H$13*I$13,2)</f>
        <v>3908.27</v>
      </c>
      <c r="O796" s="254">
        <f t="shared" si="14"/>
        <v>-0.03</v>
      </c>
    </row>
    <row r="797" spans="1:15" s="28" customFormat="1" ht="15" outlineLevel="1" x14ac:dyDescent="0.25">
      <c r="A797" s="90" t="s">
        <v>2268</v>
      </c>
      <c r="B797" s="91" t="s">
        <v>1818</v>
      </c>
      <c r="C797" s="91" t="s">
        <v>515</v>
      </c>
      <c r="D797" s="91" t="s">
        <v>2269</v>
      </c>
      <c r="E797" s="92" t="s">
        <v>2270</v>
      </c>
      <c r="F797" s="93" t="s">
        <v>2212</v>
      </c>
      <c r="G797" s="98">
        <v>0.6</v>
      </c>
      <c r="H797" s="95">
        <f>ROUND(I797/G797,2)</f>
        <v>24780.33</v>
      </c>
      <c r="I797" s="96">
        <v>14868.2</v>
      </c>
      <c r="J797" s="95">
        <f>ROUND(H797*$H$13*$I$13,2)</f>
        <v>27582.52</v>
      </c>
      <c r="K797" s="96">
        <f>ROUND(G797*J797,2)</f>
        <v>16549.509999999998</v>
      </c>
      <c r="L797" s="89"/>
      <c r="M797" s="235"/>
      <c r="N797" s="253">
        <f>ROUND(I797*H$13*I$13,2)</f>
        <v>16549.509999999998</v>
      </c>
      <c r="O797" s="254">
        <f t="shared" si="14"/>
        <v>0</v>
      </c>
    </row>
    <row r="798" spans="1:15" s="28" customFormat="1" ht="15" outlineLevel="1" x14ac:dyDescent="0.25">
      <c r="A798" s="90" t="s">
        <v>2271</v>
      </c>
      <c r="B798" s="91" t="s">
        <v>1818</v>
      </c>
      <c r="C798" s="91" t="s">
        <v>519</v>
      </c>
      <c r="D798" s="91" t="s">
        <v>2272</v>
      </c>
      <c r="E798" s="92" t="s">
        <v>2273</v>
      </c>
      <c r="F798" s="93" t="s">
        <v>2164</v>
      </c>
      <c r="G798" s="99">
        <v>6</v>
      </c>
      <c r="H798" s="95">
        <f>ROUND(I798/G798,2)</f>
        <v>11632.63</v>
      </c>
      <c r="I798" s="96">
        <v>69795.75</v>
      </c>
      <c r="J798" s="95">
        <f>ROUND(H798*$H$13*$I$13,2)</f>
        <v>12948.06</v>
      </c>
      <c r="K798" s="96">
        <f>ROUND(G798*J798,2)</f>
        <v>77688.36</v>
      </c>
      <c r="L798" s="89"/>
      <c r="M798" s="235"/>
      <c r="N798" s="253">
        <f>ROUND(I798*H$13*I$13,2)</f>
        <v>77688.34</v>
      </c>
      <c r="O798" s="254">
        <f t="shared" ref="O798:O861" si="15">N798-K798</f>
        <v>-0.02</v>
      </c>
    </row>
    <row r="799" spans="1:15" s="28" customFormat="1" ht="22.5" outlineLevel="1" x14ac:dyDescent="0.25">
      <c r="A799" s="90" t="s">
        <v>2274</v>
      </c>
      <c r="B799" s="91" t="s">
        <v>1818</v>
      </c>
      <c r="C799" s="91" t="s">
        <v>523</v>
      </c>
      <c r="D799" s="91" t="s">
        <v>2248</v>
      </c>
      <c r="E799" s="92" t="s">
        <v>2249</v>
      </c>
      <c r="F799" s="93" t="s">
        <v>222</v>
      </c>
      <c r="G799" s="99">
        <v>6</v>
      </c>
      <c r="H799" s="95">
        <f>ROUND(I799/G799,2)</f>
        <v>204.89</v>
      </c>
      <c r="I799" s="96">
        <v>1229.3499999999999</v>
      </c>
      <c r="J799" s="95">
        <f>ROUND(H799*$H$13*$I$13,2)</f>
        <v>228.06</v>
      </c>
      <c r="K799" s="96">
        <f>ROUND(G799*J799,2)</f>
        <v>1368.36</v>
      </c>
      <c r="L799" s="89"/>
      <c r="M799" s="235"/>
      <c r="N799" s="253">
        <f>ROUND(I799*H$13*I$13,2)</f>
        <v>1368.37</v>
      </c>
      <c r="O799" s="254">
        <f t="shared" si="15"/>
        <v>0.01</v>
      </c>
    </row>
    <row r="800" spans="1:15" s="28" customFormat="1" ht="15" outlineLevel="1" x14ac:dyDescent="0.25">
      <c r="A800" s="90" t="s">
        <v>2275</v>
      </c>
      <c r="B800" s="91" t="s">
        <v>1818</v>
      </c>
      <c r="C800" s="91" t="s">
        <v>539</v>
      </c>
      <c r="D800" s="91" t="s">
        <v>2276</v>
      </c>
      <c r="E800" s="92" t="s">
        <v>2277</v>
      </c>
      <c r="F800" s="93" t="s">
        <v>2212</v>
      </c>
      <c r="G800" s="98">
        <v>1.6</v>
      </c>
      <c r="H800" s="95">
        <f>ROUND(I800/G800,2)</f>
        <v>37429.599999999999</v>
      </c>
      <c r="I800" s="96">
        <v>59887.360000000001</v>
      </c>
      <c r="J800" s="95">
        <f>ROUND(H800*$H$13*$I$13,2)</f>
        <v>41662.18</v>
      </c>
      <c r="K800" s="96">
        <f>ROUND(G800*J800,2)</f>
        <v>66659.490000000005</v>
      </c>
      <c r="L800" s="89"/>
      <c r="M800" s="235"/>
      <c r="N800" s="253">
        <f>ROUND(I800*H$13*I$13,2)</f>
        <v>66659.490000000005</v>
      </c>
      <c r="O800" s="254">
        <f t="shared" si="15"/>
        <v>0</v>
      </c>
    </row>
    <row r="801" spans="1:15" s="28" customFormat="1" ht="15" outlineLevel="1" x14ac:dyDescent="0.25">
      <c r="A801" s="90" t="s">
        <v>2278</v>
      </c>
      <c r="B801" s="91" t="s">
        <v>1818</v>
      </c>
      <c r="C801" s="91" t="s">
        <v>543</v>
      </c>
      <c r="D801" s="91" t="s">
        <v>2279</v>
      </c>
      <c r="E801" s="92" t="s">
        <v>2280</v>
      </c>
      <c r="F801" s="93" t="s">
        <v>2164</v>
      </c>
      <c r="G801" s="99">
        <v>16</v>
      </c>
      <c r="H801" s="95">
        <f>ROUND(I801/G801,2)</f>
        <v>15495.52</v>
      </c>
      <c r="I801" s="96">
        <v>247928.28</v>
      </c>
      <c r="J801" s="95">
        <f>ROUND(H801*$H$13*$I$13,2)</f>
        <v>17247.77</v>
      </c>
      <c r="K801" s="96">
        <f>ROUND(G801*J801,2)</f>
        <v>275964.32</v>
      </c>
      <c r="L801" s="89"/>
      <c r="M801" s="235"/>
      <c r="N801" s="253">
        <f>ROUND(I801*H$13*I$13,2)</f>
        <v>275964.31</v>
      </c>
      <c r="O801" s="254">
        <f t="shared" si="15"/>
        <v>-0.01</v>
      </c>
    </row>
    <row r="802" spans="1:15" s="28" customFormat="1" ht="22.5" outlineLevel="1" x14ac:dyDescent="0.25">
      <c r="A802" s="90" t="s">
        <v>2281</v>
      </c>
      <c r="B802" s="91" t="s">
        <v>1818</v>
      </c>
      <c r="C802" s="91" t="s">
        <v>547</v>
      </c>
      <c r="D802" s="91" t="s">
        <v>2248</v>
      </c>
      <c r="E802" s="92" t="s">
        <v>2249</v>
      </c>
      <c r="F802" s="93" t="s">
        <v>222</v>
      </c>
      <c r="G802" s="99">
        <v>32</v>
      </c>
      <c r="H802" s="95">
        <f>ROUND(I802/G802,2)</f>
        <v>204.89</v>
      </c>
      <c r="I802" s="96">
        <v>6556.51</v>
      </c>
      <c r="J802" s="95">
        <f>ROUND(H802*$H$13*$I$13,2)</f>
        <v>228.06</v>
      </c>
      <c r="K802" s="96">
        <f>ROUND(G802*J802,2)</f>
        <v>7297.92</v>
      </c>
      <c r="L802" s="89"/>
      <c r="M802" s="235"/>
      <c r="N802" s="253">
        <f>ROUND(I802*H$13*I$13,2)</f>
        <v>7297.93</v>
      </c>
      <c r="O802" s="254">
        <f t="shared" si="15"/>
        <v>0.01</v>
      </c>
    </row>
    <row r="803" spans="1:15" s="28" customFormat="1" ht="22.5" outlineLevel="1" x14ac:dyDescent="0.25">
      <c r="A803" s="90" t="s">
        <v>2282</v>
      </c>
      <c r="B803" s="91" t="s">
        <v>1818</v>
      </c>
      <c r="C803" s="91" t="s">
        <v>551</v>
      </c>
      <c r="D803" s="91" t="s">
        <v>2037</v>
      </c>
      <c r="E803" s="92" t="s">
        <v>2038</v>
      </c>
      <c r="F803" s="93" t="s">
        <v>238</v>
      </c>
      <c r="G803" s="99">
        <v>2</v>
      </c>
      <c r="H803" s="95">
        <f>ROUND(I803/G803,2)</f>
        <v>19607.099999999999</v>
      </c>
      <c r="I803" s="96">
        <v>39214.19</v>
      </c>
      <c r="J803" s="95">
        <f>ROUND(H803*$H$13*$I$13,2)</f>
        <v>21824.29</v>
      </c>
      <c r="K803" s="96">
        <f>ROUND(G803*J803,2)</f>
        <v>43648.58</v>
      </c>
      <c r="L803" s="89"/>
      <c r="M803" s="235"/>
      <c r="N803" s="253">
        <f>ROUND(I803*H$13*I$13,2)</f>
        <v>43648.58</v>
      </c>
      <c r="O803" s="254">
        <f t="shared" si="15"/>
        <v>0</v>
      </c>
    </row>
    <row r="804" spans="1:15" s="28" customFormat="1" ht="15" outlineLevel="1" x14ac:dyDescent="0.25">
      <c r="A804" s="90" t="s">
        <v>2283</v>
      </c>
      <c r="B804" s="91" t="s">
        <v>1818</v>
      </c>
      <c r="C804" s="91" t="s">
        <v>555</v>
      </c>
      <c r="D804" s="91" t="s">
        <v>2284</v>
      </c>
      <c r="E804" s="92" t="s">
        <v>2285</v>
      </c>
      <c r="F804" s="93" t="s">
        <v>238</v>
      </c>
      <c r="G804" s="99">
        <v>2</v>
      </c>
      <c r="H804" s="95">
        <f>ROUND(I804/G804,2)</f>
        <v>31290.33</v>
      </c>
      <c r="I804" s="96">
        <v>62580.66</v>
      </c>
      <c r="J804" s="95">
        <f>ROUND(H804*$H$13*$I$13,2)</f>
        <v>34828.68</v>
      </c>
      <c r="K804" s="96">
        <f>ROUND(G804*J804,2)</f>
        <v>69657.36</v>
      </c>
      <c r="L804" s="89"/>
      <c r="M804" s="235"/>
      <c r="N804" s="253">
        <f>ROUND(I804*H$13*I$13,2)</f>
        <v>69657.36</v>
      </c>
      <c r="O804" s="254">
        <f t="shared" si="15"/>
        <v>0</v>
      </c>
    </row>
    <row r="805" spans="1:15" s="28" customFormat="1" ht="15" customHeight="1" x14ac:dyDescent="0.25">
      <c r="A805" s="79" t="s">
        <v>46</v>
      </c>
      <c r="B805" s="299" t="s">
        <v>2286</v>
      </c>
      <c r="C805" s="299"/>
      <c r="D805" s="299"/>
      <c r="E805" s="80" t="s">
        <v>2287</v>
      </c>
      <c r="F805" s="81"/>
      <c r="G805" s="82"/>
      <c r="H805" s="83">
        <v>15311464.26</v>
      </c>
      <c r="I805" s="83">
        <f>SUM(I807:I938)</f>
        <v>15311464.26</v>
      </c>
      <c r="J805" s="83"/>
      <c r="K805" s="83">
        <f t="shared" ref="K805" si="16">SUM(K807:K938)</f>
        <v>16972298.539999999</v>
      </c>
      <c r="L805" s="83"/>
      <c r="M805" s="235"/>
      <c r="N805" s="253">
        <f>ROUND(I805*H$13*I$13,2)</f>
        <v>17042903.010000002</v>
      </c>
      <c r="O805" s="254">
        <f t="shared" si="15"/>
        <v>70604.47</v>
      </c>
    </row>
    <row r="806" spans="1:15" s="28" customFormat="1" ht="15" customHeight="1" x14ac:dyDescent="0.25">
      <c r="A806" s="109"/>
      <c r="B806" s="110"/>
      <c r="C806" s="110"/>
      <c r="D806" s="110"/>
      <c r="E806" s="111" t="s">
        <v>2288</v>
      </c>
      <c r="F806" s="112"/>
      <c r="G806" s="113"/>
      <c r="H806" s="114"/>
      <c r="I806" s="115">
        <f>I842+I843+I921+I924+I927+I928+I933+I935+I936+I938</f>
        <v>3592658.74</v>
      </c>
      <c r="J806" s="115"/>
      <c r="K806" s="115">
        <f t="shared" ref="K806" si="17">K842+K843+K921+K924+K927+K928+K933+K935+K936+K938</f>
        <v>3928341.64</v>
      </c>
      <c r="L806" s="115"/>
      <c r="M806" s="235"/>
      <c r="N806" s="253">
        <f>ROUND(I806*H$13*I$13,2)</f>
        <v>3998920.9</v>
      </c>
      <c r="O806" s="254">
        <f t="shared" si="15"/>
        <v>70579.259999999995</v>
      </c>
    </row>
    <row r="807" spans="1:15" s="28" customFormat="1" ht="15" outlineLevel="1" x14ac:dyDescent="0.25">
      <c r="A807" s="90" t="s">
        <v>182</v>
      </c>
      <c r="B807" s="91" t="s">
        <v>2289</v>
      </c>
      <c r="C807" s="91" t="s">
        <v>40</v>
      </c>
      <c r="D807" s="91" t="s">
        <v>2290</v>
      </c>
      <c r="E807" s="92" t="s">
        <v>2291</v>
      </c>
      <c r="F807" s="93" t="s">
        <v>2292</v>
      </c>
      <c r="G807" s="94">
        <v>2.1628599999999998</v>
      </c>
      <c r="H807" s="95">
        <f>ROUND(I807/G807,2)</f>
        <v>99679.85</v>
      </c>
      <c r="I807" s="96">
        <v>215593.56</v>
      </c>
      <c r="J807" s="95">
        <f>ROUND(H807*$H$13*$I$13,2)</f>
        <v>110951.77</v>
      </c>
      <c r="K807" s="96">
        <f>ROUND(G807*J807,2)</f>
        <v>239973.15</v>
      </c>
      <c r="L807" s="89"/>
      <c r="M807" s="235"/>
      <c r="N807" s="253">
        <f>ROUND(I807*H$13*I$13,2)</f>
        <v>239973.14</v>
      </c>
      <c r="O807" s="254">
        <f t="shared" si="15"/>
        <v>-0.01</v>
      </c>
    </row>
    <row r="808" spans="1:15" s="28" customFormat="1" ht="15" outlineLevel="1" x14ac:dyDescent="0.25">
      <c r="A808" s="90" t="s">
        <v>1884</v>
      </c>
      <c r="B808" s="91" t="s">
        <v>2289</v>
      </c>
      <c r="C808" s="91" t="s">
        <v>165</v>
      </c>
      <c r="D808" s="91" t="s">
        <v>2293</v>
      </c>
      <c r="E808" s="92" t="s">
        <v>2294</v>
      </c>
      <c r="F808" s="93" t="s">
        <v>222</v>
      </c>
      <c r="G808" s="102">
        <v>-95.598411999999996</v>
      </c>
      <c r="H808" s="95">
        <f>ROUND(I808/G808,2)</f>
        <v>182.2</v>
      </c>
      <c r="I808" s="96">
        <v>-17418.18</v>
      </c>
      <c r="J808" s="95">
        <f>ROUND(H808*$H$13*$I$13,2)</f>
        <v>202.8</v>
      </c>
      <c r="K808" s="96">
        <f>ROUND(G808*J808,2)</f>
        <v>-19387.36</v>
      </c>
      <c r="L808" s="89"/>
      <c r="M808" s="235"/>
      <c r="N808" s="253">
        <f>ROUND(I808*H$13*I$13,2)</f>
        <v>-19387.849999999999</v>
      </c>
      <c r="O808" s="254">
        <f t="shared" si="15"/>
        <v>-0.49</v>
      </c>
    </row>
    <row r="809" spans="1:15" s="28" customFormat="1" ht="15" outlineLevel="1" x14ac:dyDescent="0.25">
      <c r="A809" s="90" t="s">
        <v>1888</v>
      </c>
      <c r="B809" s="91" t="s">
        <v>2289</v>
      </c>
      <c r="C809" s="91" t="s">
        <v>169</v>
      </c>
      <c r="D809" s="91" t="s">
        <v>2295</v>
      </c>
      <c r="E809" s="92" t="s">
        <v>2296</v>
      </c>
      <c r="F809" s="93" t="s">
        <v>238</v>
      </c>
      <c r="G809" s="99">
        <v>7</v>
      </c>
      <c r="H809" s="95">
        <f>ROUND(I809/G809,2)</f>
        <v>7041.89</v>
      </c>
      <c r="I809" s="96">
        <v>49293.25</v>
      </c>
      <c r="J809" s="95">
        <f>ROUND(H809*$H$13*$I$13,2)</f>
        <v>7838.2</v>
      </c>
      <c r="K809" s="96">
        <f>ROUND(G809*J809,2)</f>
        <v>54867.4</v>
      </c>
      <c r="L809" s="89"/>
      <c r="M809" s="235"/>
      <c r="N809" s="253">
        <f>ROUND(I809*H$13*I$13,2)</f>
        <v>54867.39</v>
      </c>
      <c r="O809" s="254">
        <f t="shared" si="15"/>
        <v>-0.01</v>
      </c>
    </row>
    <row r="810" spans="1:15" s="28" customFormat="1" ht="15" outlineLevel="1" x14ac:dyDescent="0.25">
      <c r="A810" s="90" t="s">
        <v>1892</v>
      </c>
      <c r="B810" s="91" t="s">
        <v>2289</v>
      </c>
      <c r="C810" s="91" t="s">
        <v>173</v>
      </c>
      <c r="D810" s="91" t="s">
        <v>2297</v>
      </c>
      <c r="E810" s="92" t="s">
        <v>2298</v>
      </c>
      <c r="F810" s="93" t="s">
        <v>238</v>
      </c>
      <c r="G810" s="99">
        <v>3</v>
      </c>
      <c r="H810" s="95">
        <f>ROUND(I810/G810,2)</f>
        <v>7418.85</v>
      </c>
      <c r="I810" s="96">
        <v>22256.54</v>
      </c>
      <c r="J810" s="95">
        <f>ROUND(H810*$H$13*$I$13,2)</f>
        <v>8257.7800000000007</v>
      </c>
      <c r="K810" s="96">
        <f>ROUND(G810*J810,2)</f>
        <v>24773.34</v>
      </c>
      <c r="L810" s="89"/>
      <c r="M810" s="235"/>
      <c r="N810" s="253">
        <f>ROUND(I810*H$13*I$13,2)</f>
        <v>24773.34</v>
      </c>
      <c r="O810" s="254">
        <f t="shared" si="15"/>
        <v>0</v>
      </c>
    </row>
    <row r="811" spans="1:15" s="28" customFormat="1" ht="15" outlineLevel="1" x14ac:dyDescent="0.25">
      <c r="A811" s="90" t="s">
        <v>1896</v>
      </c>
      <c r="B811" s="91" t="s">
        <v>2289</v>
      </c>
      <c r="C811" s="91" t="s">
        <v>177</v>
      </c>
      <c r="D811" s="91" t="s">
        <v>2299</v>
      </c>
      <c r="E811" s="92" t="s">
        <v>2300</v>
      </c>
      <c r="F811" s="93" t="s">
        <v>238</v>
      </c>
      <c r="G811" s="99">
        <v>7</v>
      </c>
      <c r="H811" s="95">
        <f>ROUND(I811/G811,2)</f>
        <v>7870.75</v>
      </c>
      <c r="I811" s="96">
        <v>55095.24</v>
      </c>
      <c r="J811" s="95">
        <f>ROUND(H811*$H$13*$I$13,2)</f>
        <v>8760.7800000000007</v>
      </c>
      <c r="K811" s="96">
        <f>ROUND(G811*J811,2)</f>
        <v>61325.46</v>
      </c>
      <c r="L811" s="89"/>
      <c r="M811" s="235"/>
      <c r="N811" s="253">
        <f>ROUND(I811*H$13*I$13,2)</f>
        <v>61325.48</v>
      </c>
      <c r="O811" s="254">
        <f t="shared" si="15"/>
        <v>0.02</v>
      </c>
    </row>
    <row r="812" spans="1:15" s="28" customFormat="1" ht="15" outlineLevel="1" x14ac:dyDescent="0.25">
      <c r="A812" s="90" t="s">
        <v>1900</v>
      </c>
      <c r="B812" s="91" t="s">
        <v>2289</v>
      </c>
      <c r="C812" s="91" t="s">
        <v>181</v>
      </c>
      <c r="D812" s="91" t="s">
        <v>2301</v>
      </c>
      <c r="E812" s="92" t="s">
        <v>2302</v>
      </c>
      <c r="F812" s="93" t="s">
        <v>238</v>
      </c>
      <c r="G812" s="99">
        <v>3</v>
      </c>
      <c r="H812" s="95">
        <f>ROUND(I812/G812,2)</f>
        <v>8920.0400000000009</v>
      </c>
      <c r="I812" s="96">
        <v>26760.13</v>
      </c>
      <c r="J812" s="95">
        <f>ROUND(H812*$H$13*$I$13,2)</f>
        <v>9928.73</v>
      </c>
      <c r="K812" s="96">
        <f>ROUND(G812*J812,2)</f>
        <v>29786.19</v>
      </c>
      <c r="L812" s="89"/>
      <c r="M812" s="235"/>
      <c r="N812" s="253">
        <f>ROUND(I812*H$13*I$13,2)</f>
        <v>29786.2</v>
      </c>
      <c r="O812" s="254">
        <f t="shared" si="15"/>
        <v>0.01</v>
      </c>
    </row>
    <row r="813" spans="1:15" s="28" customFormat="1" ht="15" outlineLevel="1" x14ac:dyDescent="0.25">
      <c r="A813" s="90" t="s">
        <v>2303</v>
      </c>
      <c r="B813" s="91" t="s">
        <v>2289</v>
      </c>
      <c r="C813" s="91" t="s">
        <v>186</v>
      </c>
      <c r="D813" s="91" t="s">
        <v>2304</v>
      </c>
      <c r="E813" s="92" t="s">
        <v>2305</v>
      </c>
      <c r="F813" s="93" t="s">
        <v>238</v>
      </c>
      <c r="G813" s="99">
        <v>1</v>
      </c>
      <c r="H813" s="95">
        <f>ROUND(I813/G813,2)</f>
        <v>9965.43</v>
      </c>
      <c r="I813" s="96">
        <v>9965.43</v>
      </c>
      <c r="J813" s="95">
        <f>ROUND(H813*$H$13*$I$13,2)</f>
        <v>11092.33</v>
      </c>
      <c r="K813" s="96">
        <f>ROUND(G813*J813,2)</f>
        <v>11092.33</v>
      </c>
      <c r="L813" s="89"/>
      <c r="M813" s="235"/>
      <c r="N813" s="253">
        <f>ROUND(I813*H$13*I$13,2)</f>
        <v>11092.33</v>
      </c>
      <c r="O813" s="254">
        <f t="shared" si="15"/>
        <v>0</v>
      </c>
    </row>
    <row r="814" spans="1:15" s="28" customFormat="1" ht="15" outlineLevel="1" x14ac:dyDescent="0.25">
      <c r="A814" s="90" t="s">
        <v>2306</v>
      </c>
      <c r="B814" s="91" t="s">
        <v>2289</v>
      </c>
      <c r="C814" s="91" t="s">
        <v>190</v>
      </c>
      <c r="D814" s="91" t="s">
        <v>2307</v>
      </c>
      <c r="E814" s="92" t="s">
        <v>2308</v>
      </c>
      <c r="F814" s="93" t="s">
        <v>238</v>
      </c>
      <c r="G814" s="99">
        <v>3</v>
      </c>
      <c r="H814" s="95">
        <f>ROUND(I814/G814,2)</f>
        <v>10492.86</v>
      </c>
      <c r="I814" s="96">
        <v>31478.59</v>
      </c>
      <c r="J814" s="95">
        <f>ROUND(H814*$H$13*$I$13,2)</f>
        <v>11679.41</v>
      </c>
      <c r="K814" s="96">
        <f>ROUND(G814*J814,2)</f>
        <v>35038.230000000003</v>
      </c>
      <c r="L814" s="89"/>
      <c r="M814" s="235"/>
      <c r="N814" s="253">
        <f>ROUND(I814*H$13*I$13,2)</f>
        <v>35038.230000000003</v>
      </c>
      <c r="O814" s="254">
        <f t="shared" si="15"/>
        <v>0</v>
      </c>
    </row>
    <row r="815" spans="1:15" s="28" customFormat="1" ht="15" outlineLevel="1" x14ac:dyDescent="0.25">
      <c r="A815" s="90" t="s">
        <v>2309</v>
      </c>
      <c r="B815" s="91" t="s">
        <v>2289</v>
      </c>
      <c r="C815" s="91" t="s">
        <v>193</v>
      </c>
      <c r="D815" s="91" t="s">
        <v>2310</v>
      </c>
      <c r="E815" s="92" t="s">
        <v>2311</v>
      </c>
      <c r="F815" s="93" t="s">
        <v>238</v>
      </c>
      <c r="G815" s="99">
        <v>3</v>
      </c>
      <c r="H815" s="95">
        <f>ROUND(I815/G815,2)</f>
        <v>10870.37</v>
      </c>
      <c r="I815" s="96">
        <v>32611.119999999999</v>
      </c>
      <c r="J815" s="95">
        <f>ROUND(H815*$H$13*$I$13,2)</f>
        <v>12099.6</v>
      </c>
      <c r="K815" s="96">
        <f>ROUND(G815*J815,2)</f>
        <v>36298.800000000003</v>
      </c>
      <c r="L815" s="89"/>
      <c r="M815" s="235"/>
      <c r="N815" s="253">
        <f>ROUND(I815*H$13*I$13,2)</f>
        <v>36298.82</v>
      </c>
      <c r="O815" s="254">
        <f t="shared" si="15"/>
        <v>0.02</v>
      </c>
    </row>
    <row r="816" spans="1:15" s="28" customFormat="1" ht="15" outlineLevel="1" x14ac:dyDescent="0.25">
      <c r="A816" s="90" t="s">
        <v>2312</v>
      </c>
      <c r="B816" s="91" t="s">
        <v>2289</v>
      </c>
      <c r="C816" s="91" t="s">
        <v>196</v>
      </c>
      <c r="D816" s="91" t="s">
        <v>2313</v>
      </c>
      <c r="E816" s="92" t="s">
        <v>2314</v>
      </c>
      <c r="F816" s="93" t="s">
        <v>238</v>
      </c>
      <c r="G816" s="99">
        <v>2</v>
      </c>
      <c r="H816" s="95">
        <f>ROUND(I816/G816,2)</f>
        <v>11542.16</v>
      </c>
      <c r="I816" s="96">
        <v>23084.32</v>
      </c>
      <c r="J816" s="95">
        <f>ROUND(H816*$H$13*$I$13,2)</f>
        <v>12847.36</v>
      </c>
      <c r="K816" s="96">
        <f>ROUND(G816*J816,2)</f>
        <v>25694.720000000001</v>
      </c>
      <c r="L816" s="89"/>
      <c r="M816" s="235"/>
      <c r="N816" s="253">
        <f>ROUND(I816*H$13*I$13,2)</f>
        <v>25694.720000000001</v>
      </c>
      <c r="O816" s="254">
        <f t="shared" si="15"/>
        <v>0</v>
      </c>
    </row>
    <row r="817" spans="1:15" s="28" customFormat="1" ht="15" outlineLevel="1" x14ac:dyDescent="0.25">
      <c r="A817" s="90" t="s">
        <v>2315</v>
      </c>
      <c r="B817" s="91" t="s">
        <v>2289</v>
      </c>
      <c r="C817" s="91" t="s">
        <v>199</v>
      </c>
      <c r="D817" s="91" t="s">
        <v>2316</v>
      </c>
      <c r="E817" s="92" t="s">
        <v>2317</v>
      </c>
      <c r="F817" s="93" t="s">
        <v>238</v>
      </c>
      <c r="G817" s="99">
        <v>1</v>
      </c>
      <c r="H817" s="95">
        <f>ROUND(I817/G817,2)</f>
        <v>8166.69</v>
      </c>
      <c r="I817" s="96">
        <v>8166.69</v>
      </c>
      <c r="J817" s="95">
        <f>ROUND(H817*$H$13*$I$13,2)</f>
        <v>9090.19</v>
      </c>
      <c r="K817" s="96">
        <f>ROUND(G817*J817,2)</f>
        <v>9090.19</v>
      </c>
      <c r="L817" s="89"/>
      <c r="M817" s="235"/>
      <c r="N817" s="253">
        <f>ROUND(I817*H$13*I$13,2)</f>
        <v>9090.19</v>
      </c>
      <c r="O817" s="254">
        <f t="shared" si="15"/>
        <v>0</v>
      </c>
    </row>
    <row r="818" spans="1:15" s="28" customFormat="1" ht="15" outlineLevel="1" x14ac:dyDescent="0.25">
      <c r="A818" s="90" t="s">
        <v>2318</v>
      </c>
      <c r="B818" s="91" t="s">
        <v>2289</v>
      </c>
      <c r="C818" s="91" t="s">
        <v>203</v>
      </c>
      <c r="D818" s="91" t="s">
        <v>2319</v>
      </c>
      <c r="E818" s="92" t="s">
        <v>2320</v>
      </c>
      <c r="F818" s="93" t="s">
        <v>238</v>
      </c>
      <c r="G818" s="99">
        <v>9</v>
      </c>
      <c r="H818" s="95">
        <f>ROUND(I818/G818,2)</f>
        <v>8920.0400000000009</v>
      </c>
      <c r="I818" s="96">
        <v>80280.399999999994</v>
      </c>
      <c r="J818" s="95">
        <f>ROUND(H818*$H$13*$I$13,2)</f>
        <v>9928.73</v>
      </c>
      <c r="K818" s="96">
        <f>ROUND(G818*J818,2)</f>
        <v>89358.57</v>
      </c>
      <c r="L818" s="89"/>
      <c r="M818" s="235"/>
      <c r="N818" s="253">
        <f>ROUND(I818*H$13*I$13,2)</f>
        <v>89358.6</v>
      </c>
      <c r="O818" s="254">
        <f t="shared" si="15"/>
        <v>0.03</v>
      </c>
    </row>
    <row r="819" spans="1:15" s="28" customFormat="1" ht="15" outlineLevel="1" x14ac:dyDescent="0.25">
      <c r="A819" s="90" t="s">
        <v>2321</v>
      </c>
      <c r="B819" s="91" t="s">
        <v>2289</v>
      </c>
      <c r="C819" s="91" t="s">
        <v>206</v>
      </c>
      <c r="D819" s="91" t="s">
        <v>2322</v>
      </c>
      <c r="E819" s="92" t="s">
        <v>2323</v>
      </c>
      <c r="F819" s="93" t="s">
        <v>238</v>
      </c>
      <c r="G819" s="99">
        <v>1</v>
      </c>
      <c r="H819" s="95">
        <f>ROUND(I819/G819,2)</f>
        <v>9360.93</v>
      </c>
      <c r="I819" s="96">
        <v>9360.93</v>
      </c>
      <c r="J819" s="95">
        <f>ROUND(H819*$H$13*$I$13,2)</f>
        <v>10419.48</v>
      </c>
      <c r="K819" s="96">
        <f>ROUND(G819*J819,2)</f>
        <v>10419.48</v>
      </c>
      <c r="L819" s="89"/>
      <c r="M819" s="235"/>
      <c r="N819" s="253">
        <f>ROUND(I819*H$13*I$13,2)</f>
        <v>10419.48</v>
      </c>
      <c r="O819" s="254">
        <f t="shared" si="15"/>
        <v>0</v>
      </c>
    </row>
    <row r="820" spans="1:15" s="28" customFormat="1" ht="15" outlineLevel="1" x14ac:dyDescent="0.25">
      <c r="A820" s="90" t="s">
        <v>2324</v>
      </c>
      <c r="B820" s="91" t="s">
        <v>2289</v>
      </c>
      <c r="C820" s="91" t="s">
        <v>211</v>
      </c>
      <c r="D820" s="91" t="s">
        <v>2325</v>
      </c>
      <c r="E820" s="92" t="s">
        <v>2326</v>
      </c>
      <c r="F820" s="93" t="s">
        <v>238</v>
      </c>
      <c r="G820" s="99">
        <v>2</v>
      </c>
      <c r="H820" s="95">
        <f>ROUND(I820/G820,2)</f>
        <v>10122.549999999999</v>
      </c>
      <c r="I820" s="96">
        <v>20245.09</v>
      </c>
      <c r="J820" s="95">
        <f>ROUND(H820*$H$13*$I$13,2)</f>
        <v>11267.22</v>
      </c>
      <c r="K820" s="96">
        <f>ROUND(G820*J820,2)</f>
        <v>22534.44</v>
      </c>
      <c r="L820" s="89"/>
      <c r="M820" s="235"/>
      <c r="N820" s="253">
        <f>ROUND(I820*H$13*I$13,2)</f>
        <v>22534.43</v>
      </c>
      <c r="O820" s="254">
        <f t="shared" si="15"/>
        <v>-0.01</v>
      </c>
    </row>
    <row r="821" spans="1:15" s="28" customFormat="1" ht="15" outlineLevel="1" x14ac:dyDescent="0.25">
      <c r="A821" s="90" t="s">
        <v>2327</v>
      </c>
      <c r="B821" s="91" t="s">
        <v>2289</v>
      </c>
      <c r="C821" s="91" t="s">
        <v>215</v>
      </c>
      <c r="D821" s="91" t="s">
        <v>2328</v>
      </c>
      <c r="E821" s="92" t="s">
        <v>2329</v>
      </c>
      <c r="F821" s="93" t="s">
        <v>238</v>
      </c>
      <c r="G821" s="99">
        <v>6</v>
      </c>
      <c r="H821" s="95">
        <f>ROUND(I821/G821,2)</f>
        <v>10566.72</v>
      </c>
      <c r="I821" s="96">
        <v>63400.32</v>
      </c>
      <c r="J821" s="95">
        <f>ROUND(H821*$H$13*$I$13,2)</f>
        <v>11761.62</v>
      </c>
      <c r="K821" s="96">
        <f>ROUND(G821*J821,2)</f>
        <v>70569.72</v>
      </c>
      <c r="L821" s="89"/>
      <c r="M821" s="235"/>
      <c r="N821" s="253">
        <f>ROUND(I821*H$13*I$13,2)</f>
        <v>70569.7</v>
      </c>
      <c r="O821" s="254">
        <f t="shared" si="15"/>
        <v>-0.02</v>
      </c>
    </row>
    <row r="822" spans="1:15" s="28" customFormat="1" ht="15" outlineLevel="1" x14ac:dyDescent="0.25">
      <c r="A822" s="90" t="s">
        <v>2330</v>
      </c>
      <c r="B822" s="91" t="s">
        <v>2289</v>
      </c>
      <c r="C822" s="91" t="s">
        <v>219</v>
      </c>
      <c r="D822" s="91" t="s">
        <v>2331</v>
      </c>
      <c r="E822" s="92" t="s">
        <v>2332</v>
      </c>
      <c r="F822" s="93" t="s">
        <v>238</v>
      </c>
      <c r="G822" s="99">
        <v>2</v>
      </c>
      <c r="H822" s="95">
        <f>ROUND(I822/G822,2)</f>
        <v>11759.28</v>
      </c>
      <c r="I822" s="96">
        <v>23518.55</v>
      </c>
      <c r="J822" s="95">
        <f>ROUND(H822*$H$13*$I$13,2)</f>
        <v>13089.03</v>
      </c>
      <c r="K822" s="96">
        <f>ROUND(G822*J822,2)</f>
        <v>26178.06</v>
      </c>
      <c r="L822" s="89"/>
      <c r="M822" s="235"/>
      <c r="N822" s="253">
        <f>ROUND(I822*H$13*I$13,2)</f>
        <v>26178.06</v>
      </c>
      <c r="O822" s="254">
        <f t="shared" si="15"/>
        <v>0</v>
      </c>
    </row>
    <row r="823" spans="1:15" s="28" customFormat="1" ht="15" outlineLevel="1" x14ac:dyDescent="0.25">
      <c r="A823" s="90" t="s">
        <v>2333</v>
      </c>
      <c r="B823" s="91" t="s">
        <v>2289</v>
      </c>
      <c r="C823" s="91" t="s">
        <v>223</v>
      </c>
      <c r="D823" s="91" t="s">
        <v>2334</v>
      </c>
      <c r="E823" s="92" t="s">
        <v>2335</v>
      </c>
      <c r="F823" s="93" t="s">
        <v>238</v>
      </c>
      <c r="G823" s="99">
        <v>1</v>
      </c>
      <c r="H823" s="95">
        <f>ROUND(I823/G823,2)</f>
        <v>12365.54</v>
      </c>
      <c r="I823" s="96">
        <v>12365.54</v>
      </c>
      <c r="J823" s="95">
        <f>ROUND(H823*$H$13*$I$13,2)</f>
        <v>13763.85</v>
      </c>
      <c r="K823" s="96">
        <f>ROUND(G823*J823,2)</f>
        <v>13763.85</v>
      </c>
      <c r="L823" s="89"/>
      <c r="M823" s="235"/>
      <c r="N823" s="253">
        <f>ROUND(I823*H$13*I$13,2)</f>
        <v>13763.85</v>
      </c>
      <c r="O823" s="254">
        <f t="shared" si="15"/>
        <v>0</v>
      </c>
    </row>
    <row r="824" spans="1:15" s="28" customFormat="1" ht="15" outlineLevel="1" x14ac:dyDescent="0.25">
      <c r="A824" s="90" t="s">
        <v>2336</v>
      </c>
      <c r="B824" s="91" t="s">
        <v>2289</v>
      </c>
      <c r="C824" s="91" t="s">
        <v>227</v>
      </c>
      <c r="D824" s="91" t="s">
        <v>2337</v>
      </c>
      <c r="E824" s="92" t="s">
        <v>2338</v>
      </c>
      <c r="F824" s="93" t="s">
        <v>238</v>
      </c>
      <c r="G824" s="99">
        <v>4</v>
      </c>
      <c r="H824" s="95">
        <f>ROUND(I824/G824,2)</f>
        <v>14240.32</v>
      </c>
      <c r="I824" s="96">
        <v>56961.26</v>
      </c>
      <c r="J824" s="95">
        <f>ROUND(H824*$H$13*$I$13,2)</f>
        <v>15850.63</v>
      </c>
      <c r="K824" s="96">
        <f>ROUND(G824*J824,2)</f>
        <v>63402.52</v>
      </c>
      <c r="L824" s="89"/>
      <c r="M824" s="235"/>
      <c r="N824" s="253">
        <f>ROUND(I824*H$13*I$13,2)</f>
        <v>63402.51</v>
      </c>
      <c r="O824" s="254">
        <f t="shared" si="15"/>
        <v>-0.01</v>
      </c>
    </row>
    <row r="825" spans="1:15" s="28" customFormat="1" ht="15" outlineLevel="1" x14ac:dyDescent="0.25">
      <c r="A825" s="90" t="s">
        <v>2339</v>
      </c>
      <c r="B825" s="91" t="s">
        <v>2289</v>
      </c>
      <c r="C825" s="91" t="s">
        <v>230</v>
      </c>
      <c r="D825" s="91" t="s">
        <v>2340</v>
      </c>
      <c r="E825" s="92" t="s">
        <v>2341</v>
      </c>
      <c r="F825" s="93" t="s">
        <v>238</v>
      </c>
      <c r="G825" s="99">
        <v>1</v>
      </c>
      <c r="H825" s="95">
        <f>ROUND(I825/G825,2)</f>
        <v>15429.03</v>
      </c>
      <c r="I825" s="96">
        <v>15429.03</v>
      </c>
      <c r="J825" s="95">
        <f>ROUND(H825*$H$13*$I$13,2)</f>
        <v>17173.759999999998</v>
      </c>
      <c r="K825" s="96">
        <f>ROUND(G825*J825,2)</f>
        <v>17173.759999999998</v>
      </c>
      <c r="L825" s="89"/>
      <c r="M825" s="235"/>
      <c r="N825" s="253">
        <f>ROUND(I825*H$13*I$13,2)</f>
        <v>17173.759999999998</v>
      </c>
      <c r="O825" s="254">
        <f t="shared" si="15"/>
        <v>0</v>
      </c>
    </row>
    <row r="826" spans="1:15" s="28" customFormat="1" ht="15" outlineLevel="1" x14ac:dyDescent="0.25">
      <c r="A826" s="90" t="s">
        <v>2342</v>
      </c>
      <c r="B826" s="91" t="s">
        <v>2289</v>
      </c>
      <c r="C826" s="91" t="s">
        <v>234</v>
      </c>
      <c r="D826" s="91" t="s">
        <v>2343</v>
      </c>
      <c r="E826" s="92" t="s">
        <v>2344</v>
      </c>
      <c r="F826" s="93" t="s">
        <v>238</v>
      </c>
      <c r="G826" s="99">
        <v>2</v>
      </c>
      <c r="H826" s="95">
        <f>ROUND(I826/G826,2)</f>
        <v>15806.54</v>
      </c>
      <c r="I826" s="96">
        <v>31613.07</v>
      </c>
      <c r="J826" s="95">
        <f>ROUND(H826*$H$13*$I$13,2)</f>
        <v>17593.96</v>
      </c>
      <c r="K826" s="96">
        <f>ROUND(G826*J826,2)</f>
        <v>35187.919999999998</v>
      </c>
      <c r="L826" s="89"/>
      <c r="M826" s="235"/>
      <c r="N826" s="253">
        <f>ROUND(I826*H$13*I$13,2)</f>
        <v>35187.910000000003</v>
      </c>
      <c r="O826" s="254">
        <f t="shared" si="15"/>
        <v>-0.01</v>
      </c>
    </row>
    <row r="827" spans="1:15" s="28" customFormat="1" ht="15" outlineLevel="1" x14ac:dyDescent="0.25">
      <c r="A827" s="90" t="s">
        <v>2345</v>
      </c>
      <c r="B827" s="91" t="s">
        <v>2289</v>
      </c>
      <c r="C827" s="91" t="s">
        <v>239</v>
      </c>
      <c r="D827" s="91" t="s">
        <v>2346</v>
      </c>
      <c r="E827" s="92" t="s">
        <v>2347</v>
      </c>
      <c r="F827" s="93" t="s">
        <v>238</v>
      </c>
      <c r="G827" s="99">
        <v>5</v>
      </c>
      <c r="H827" s="95">
        <f>ROUND(I827/G827,2)</f>
        <v>16860.78</v>
      </c>
      <c r="I827" s="96">
        <v>84303.89</v>
      </c>
      <c r="J827" s="95">
        <f>ROUND(H827*$H$13*$I$13,2)</f>
        <v>18767.419999999998</v>
      </c>
      <c r="K827" s="96">
        <f>ROUND(G827*J827,2)</f>
        <v>93837.1</v>
      </c>
      <c r="L827" s="89"/>
      <c r="M827" s="235"/>
      <c r="N827" s="253">
        <f>ROUND(I827*H$13*I$13,2)</f>
        <v>93837.08</v>
      </c>
      <c r="O827" s="254">
        <f t="shared" si="15"/>
        <v>-0.02</v>
      </c>
    </row>
    <row r="828" spans="1:15" s="28" customFormat="1" ht="15" outlineLevel="1" x14ac:dyDescent="0.25">
      <c r="A828" s="90" t="s">
        <v>2348</v>
      </c>
      <c r="B828" s="91" t="s">
        <v>2289</v>
      </c>
      <c r="C828" s="91" t="s">
        <v>242</v>
      </c>
      <c r="D828" s="91" t="s">
        <v>2349</v>
      </c>
      <c r="E828" s="92" t="s">
        <v>2350</v>
      </c>
      <c r="F828" s="93" t="s">
        <v>238</v>
      </c>
      <c r="G828" s="99">
        <v>1</v>
      </c>
      <c r="H828" s="95">
        <f>ROUND(I828/G828,2)</f>
        <v>11836.44</v>
      </c>
      <c r="I828" s="96">
        <v>11836.44</v>
      </c>
      <c r="J828" s="95">
        <f>ROUND(H828*$H$13*$I$13,2)</f>
        <v>13174.92</v>
      </c>
      <c r="K828" s="96">
        <f>ROUND(G828*J828,2)</f>
        <v>13174.92</v>
      </c>
      <c r="L828" s="89"/>
      <c r="M828" s="235"/>
      <c r="N828" s="253">
        <f>ROUND(I828*H$13*I$13,2)</f>
        <v>13174.92</v>
      </c>
      <c r="O828" s="254">
        <f t="shared" si="15"/>
        <v>0</v>
      </c>
    </row>
    <row r="829" spans="1:15" s="28" customFormat="1" ht="15" outlineLevel="1" x14ac:dyDescent="0.25">
      <c r="A829" s="90" t="s">
        <v>2351</v>
      </c>
      <c r="B829" s="91" t="s">
        <v>2289</v>
      </c>
      <c r="C829" s="91" t="s">
        <v>246</v>
      </c>
      <c r="D829" s="91" t="s">
        <v>2352</v>
      </c>
      <c r="E829" s="92" t="s">
        <v>2353</v>
      </c>
      <c r="F829" s="93" t="s">
        <v>238</v>
      </c>
      <c r="G829" s="99">
        <v>2</v>
      </c>
      <c r="H829" s="95">
        <f>ROUND(I829/G829,2)</f>
        <v>13178.89</v>
      </c>
      <c r="I829" s="96">
        <v>26357.78</v>
      </c>
      <c r="J829" s="95">
        <f>ROUND(H829*$H$13*$I$13,2)</f>
        <v>14669.17</v>
      </c>
      <c r="K829" s="96">
        <f>ROUND(G829*J829,2)</f>
        <v>29338.34</v>
      </c>
      <c r="L829" s="89"/>
      <c r="M829" s="235"/>
      <c r="N829" s="253">
        <f>ROUND(I829*H$13*I$13,2)</f>
        <v>29338.35</v>
      </c>
      <c r="O829" s="254">
        <f t="shared" si="15"/>
        <v>0.01</v>
      </c>
    </row>
    <row r="830" spans="1:15" s="28" customFormat="1" ht="15" outlineLevel="1" x14ac:dyDescent="0.25">
      <c r="A830" s="90" t="s">
        <v>2354</v>
      </c>
      <c r="B830" s="91" t="s">
        <v>2289</v>
      </c>
      <c r="C830" s="91" t="s">
        <v>251</v>
      </c>
      <c r="D830" s="91" t="s">
        <v>2355</v>
      </c>
      <c r="E830" s="92" t="s">
        <v>2356</v>
      </c>
      <c r="F830" s="93" t="s">
        <v>238</v>
      </c>
      <c r="G830" s="99">
        <v>3</v>
      </c>
      <c r="H830" s="95">
        <f>ROUND(I830/G830,2)</f>
        <v>17307.14</v>
      </c>
      <c r="I830" s="96">
        <v>51921.43</v>
      </c>
      <c r="J830" s="95">
        <f>ROUND(H830*$H$13*$I$13,2)</f>
        <v>19264.25</v>
      </c>
      <c r="K830" s="96">
        <f>ROUND(G830*J830,2)</f>
        <v>57792.75</v>
      </c>
      <c r="L830" s="89"/>
      <c r="M830" s="235"/>
      <c r="N830" s="253">
        <f>ROUND(I830*H$13*I$13,2)</f>
        <v>57792.77</v>
      </c>
      <c r="O830" s="254">
        <f t="shared" si="15"/>
        <v>0.02</v>
      </c>
    </row>
    <row r="831" spans="1:15" s="28" customFormat="1" ht="15" outlineLevel="1" x14ac:dyDescent="0.25">
      <c r="A831" s="90" t="s">
        <v>2357</v>
      </c>
      <c r="B831" s="91" t="s">
        <v>2289</v>
      </c>
      <c r="C831" s="91" t="s">
        <v>255</v>
      </c>
      <c r="D831" s="91" t="s">
        <v>2358</v>
      </c>
      <c r="E831" s="92" t="s">
        <v>2359</v>
      </c>
      <c r="F831" s="93" t="s">
        <v>238</v>
      </c>
      <c r="G831" s="99">
        <v>1</v>
      </c>
      <c r="H831" s="95">
        <f>ROUND(I831/G831,2)</f>
        <v>18735.64</v>
      </c>
      <c r="I831" s="96">
        <v>18735.64</v>
      </c>
      <c r="J831" s="95">
        <f>ROUND(H831*$H$13*$I$13,2)</f>
        <v>20854.29</v>
      </c>
      <c r="K831" s="96">
        <f>ROUND(G831*J831,2)</f>
        <v>20854.29</v>
      </c>
      <c r="L831" s="89"/>
      <c r="M831" s="235"/>
      <c r="N831" s="253">
        <f>ROUND(I831*H$13*I$13,2)</f>
        <v>20854.29</v>
      </c>
      <c r="O831" s="254">
        <f t="shared" si="15"/>
        <v>0</v>
      </c>
    </row>
    <row r="832" spans="1:15" s="28" customFormat="1" ht="15" outlineLevel="1" x14ac:dyDescent="0.25">
      <c r="A832" s="90" t="s">
        <v>2360</v>
      </c>
      <c r="B832" s="91" t="s">
        <v>2289</v>
      </c>
      <c r="C832" s="91" t="s">
        <v>259</v>
      </c>
      <c r="D832" s="91" t="s">
        <v>2361</v>
      </c>
      <c r="E832" s="92" t="s">
        <v>2362</v>
      </c>
      <c r="F832" s="93" t="s">
        <v>238</v>
      </c>
      <c r="G832" s="99">
        <v>2</v>
      </c>
      <c r="H832" s="95">
        <f>ROUND(I832/G832,2)</f>
        <v>13937.24</v>
      </c>
      <c r="I832" s="96">
        <v>27874.47</v>
      </c>
      <c r="J832" s="95">
        <f>ROUND(H832*$H$13*$I$13,2)</f>
        <v>15513.28</v>
      </c>
      <c r="K832" s="96">
        <f>ROUND(G832*J832,2)</f>
        <v>31026.560000000001</v>
      </c>
      <c r="L832" s="89"/>
      <c r="M832" s="235"/>
      <c r="N832" s="253">
        <f>ROUND(I832*H$13*I$13,2)</f>
        <v>31026.55</v>
      </c>
      <c r="O832" s="254">
        <f t="shared" si="15"/>
        <v>-0.01</v>
      </c>
    </row>
    <row r="833" spans="1:15" s="28" customFormat="1" ht="15" outlineLevel="1" x14ac:dyDescent="0.25">
      <c r="A833" s="90" t="s">
        <v>2363</v>
      </c>
      <c r="B833" s="91" t="s">
        <v>2289</v>
      </c>
      <c r="C833" s="91" t="s">
        <v>263</v>
      </c>
      <c r="D833" s="91" t="s">
        <v>2364</v>
      </c>
      <c r="E833" s="92" t="s">
        <v>2365</v>
      </c>
      <c r="F833" s="93" t="s">
        <v>238</v>
      </c>
      <c r="G833" s="99">
        <v>2</v>
      </c>
      <c r="H833" s="95">
        <f>ROUND(I833/G833,2)</f>
        <v>15583.89</v>
      </c>
      <c r="I833" s="96">
        <v>31167.78</v>
      </c>
      <c r="J833" s="95">
        <f>ROUND(H833*$H$13*$I$13,2)</f>
        <v>17346.13</v>
      </c>
      <c r="K833" s="96">
        <f>ROUND(G833*J833,2)</f>
        <v>34692.26</v>
      </c>
      <c r="L833" s="89"/>
      <c r="M833" s="235"/>
      <c r="N833" s="253">
        <f>ROUND(I833*H$13*I$13,2)</f>
        <v>34692.269999999997</v>
      </c>
      <c r="O833" s="254">
        <f t="shared" si="15"/>
        <v>0.01</v>
      </c>
    </row>
    <row r="834" spans="1:15" s="28" customFormat="1" ht="15" outlineLevel="1" x14ac:dyDescent="0.25">
      <c r="A834" s="90" t="s">
        <v>2366</v>
      </c>
      <c r="B834" s="91" t="s">
        <v>2289</v>
      </c>
      <c r="C834" s="91" t="s">
        <v>265</v>
      </c>
      <c r="D834" s="91" t="s">
        <v>2367</v>
      </c>
      <c r="E834" s="92" t="s">
        <v>2368</v>
      </c>
      <c r="F834" s="93" t="s">
        <v>238</v>
      </c>
      <c r="G834" s="99">
        <v>4</v>
      </c>
      <c r="H834" s="95">
        <f>ROUND(I834/G834,2)</f>
        <v>16333.38</v>
      </c>
      <c r="I834" s="96">
        <v>65333.53</v>
      </c>
      <c r="J834" s="95">
        <f>ROUND(H834*$H$13*$I$13,2)</f>
        <v>18180.38</v>
      </c>
      <c r="K834" s="96">
        <f>ROUND(G834*J834,2)</f>
        <v>72721.52</v>
      </c>
      <c r="L834" s="89"/>
      <c r="M834" s="235"/>
      <c r="N834" s="253">
        <f>ROUND(I834*H$13*I$13,2)</f>
        <v>72721.52</v>
      </c>
      <c r="O834" s="254">
        <f t="shared" si="15"/>
        <v>0</v>
      </c>
    </row>
    <row r="835" spans="1:15" s="28" customFormat="1" ht="15" outlineLevel="1" x14ac:dyDescent="0.25">
      <c r="A835" s="90" t="s">
        <v>2369</v>
      </c>
      <c r="B835" s="91" t="s">
        <v>2289</v>
      </c>
      <c r="C835" s="91" t="s">
        <v>269</v>
      </c>
      <c r="D835" s="91" t="s">
        <v>2370</v>
      </c>
      <c r="E835" s="92" t="s">
        <v>2371</v>
      </c>
      <c r="F835" s="93" t="s">
        <v>238</v>
      </c>
      <c r="G835" s="99">
        <v>3</v>
      </c>
      <c r="H835" s="95">
        <f>ROUND(I835/G835,2)</f>
        <v>17157.25</v>
      </c>
      <c r="I835" s="96">
        <v>51471.75</v>
      </c>
      <c r="J835" s="95">
        <f>ROUND(H835*$H$13*$I$13,2)</f>
        <v>19097.41</v>
      </c>
      <c r="K835" s="96">
        <f>ROUND(G835*J835,2)</f>
        <v>57292.23</v>
      </c>
      <c r="L835" s="89"/>
      <c r="M835" s="235"/>
      <c r="N835" s="253">
        <f>ROUND(I835*H$13*I$13,2)</f>
        <v>57292.24</v>
      </c>
      <c r="O835" s="254">
        <f t="shared" si="15"/>
        <v>0.01</v>
      </c>
    </row>
    <row r="836" spans="1:15" s="28" customFormat="1" ht="15" outlineLevel="1" x14ac:dyDescent="0.25">
      <c r="A836" s="90" t="s">
        <v>2372</v>
      </c>
      <c r="B836" s="91" t="s">
        <v>2289</v>
      </c>
      <c r="C836" s="91" t="s">
        <v>273</v>
      </c>
      <c r="D836" s="91" t="s">
        <v>2373</v>
      </c>
      <c r="E836" s="92" t="s">
        <v>2374</v>
      </c>
      <c r="F836" s="93" t="s">
        <v>238</v>
      </c>
      <c r="G836" s="99">
        <v>3</v>
      </c>
      <c r="H836" s="95">
        <f>ROUND(I836/G836,2)</f>
        <v>18735.61</v>
      </c>
      <c r="I836" s="96">
        <v>56206.83</v>
      </c>
      <c r="J836" s="95">
        <f>ROUND(H836*$H$13*$I$13,2)</f>
        <v>20854.259999999998</v>
      </c>
      <c r="K836" s="96">
        <f>ROUND(G836*J836,2)</f>
        <v>62562.78</v>
      </c>
      <c r="L836" s="89"/>
      <c r="M836" s="235"/>
      <c r="N836" s="253">
        <f>ROUND(I836*H$13*I$13,2)</f>
        <v>62562.77</v>
      </c>
      <c r="O836" s="254">
        <f t="shared" si="15"/>
        <v>-0.01</v>
      </c>
    </row>
    <row r="837" spans="1:15" s="28" customFormat="1" ht="15" outlineLevel="1" x14ac:dyDescent="0.25">
      <c r="A837" s="90" t="s">
        <v>2375</v>
      </c>
      <c r="B837" s="91" t="s">
        <v>2289</v>
      </c>
      <c r="C837" s="91" t="s">
        <v>277</v>
      </c>
      <c r="D837" s="91" t="s">
        <v>2376</v>
      </c>
      <c r="E837" s="92" t="s">
        <v>2377</v>
      </c>
      <c r="F837" s="93" t="s">
        <v>238</v>
      </c>
      <c r="G837" s="99">
        <v>1</v>
      </c>
      <c r="H837" s="95">
        <f>ROUND(I837/G837,2)</f>
        <v>20301.32</v>
      </c>
      <c r="I837" s="96">
        <v>20301.32</v>
      </c>
      <c r="J837" s="95">
        <f>ROUND(H837*$H$13*$I$13,2)</f>
        <v>22597.02</v>
      </c>
      <c r="K837" s="96">
        <f>ROUND(G837*J837,2)</f>
        <v>22597.02</v>
      </c>
      <c r="L837" s="89"/>
      <c r="M837" s="235"/>
      <c r="N837" s="253">
        <f>ROUND(I837*H$13*I$13,2)</f>
        <v>22597.02</v>
      </c>
      <c r="O837" s="254">
        <f t="shared" si="15"/>
        <v>0</v>
      </c>
    </row>
    <row r="838" spans="1:15" s="28" customFormat="1" ht="15" outlineLevel="1" x14ac:dyDescent="0.25">
      <c r="A838" s="90" t="s">
        <v>2378</v>
      </c>
      <c r="B838" s="91" t="s">
        <v>2289</v>
      </c>
      <c r="C838" s="91" t="s">
        <v>2379</v>
      </c>
      <c r="D838" s="91" t="s">
        <v>2380</v>
      </c>
      <c r="E838" s="92" t="s">
        <v>2381</v>
      </c>
      <c r="F838" s="93" t="s">
        <v>238</v>
      </c>
      <c r="G838" s="99">
        <v>2</v>
      </c>
      <c r="H838" s="95">
        <f>ROUND(I838/G838,2)</f>
        <v>28014.959999999999</v>
      </c>
      <c r="I838" s="96">
        <v>56029.91</v>
      </c>
      <c r="J838" s="95">
        <f>ROUND(H838*$H$13*$I$13,2)</f>
        <v>31182.93</v>
      </c>
      <c r="K838" s="96">
        <f>ROUND(G838*J838,2)</f>
        <v>62365.86</v>
      </c>
      <c r="L838" s="89"/>
      <c r="M838" s="235"/>
      <c r="N838" s="253">
        <f>ROUND(I838*H$13*I$13,2)</f>
        <v>62365.84</v>
      </c>
      <c r="O838" s="254">
        <f t="shared" si="15"/>
        <v>-0.02</v>
      </c>
    </row>
    <row r="839" spans="1:15" s="28" customFormat="1" ht="15" outlineLevel="1" x14ac:dyDescent="0.25">
      <c r="A839" s="90" t="s">
        <v>2382</v>
      </c>
      <c r="B839" s="91" t="s">
        <v>2289</v>
      </c>
      <c r="C839" s="91" t="s">
        <v>2383</v>
      </c>
      <c r="D839" s="91" t="s">
        <v>2384</v>
      </c>
      <c r="E839" s="92" t="s">
        <v>2385</v>
      </c>
      <c r="F839" s="93" t="s">
        <v>238</v>
      </c>
      <c r="G839" s="99">
        <v>71</v>
      </c>
      <c r="H839" s="95">
        <f>ROUND(I839/G839,2)</f>
        <v>326.31</v>
      </c>
      <c r="I839" s="96">
        <v>23168.04</v>
      </c>
      <c r="J839" s="95">
        <f>ROUND(H839*$H$13*$I$13,2)</f>
        <v>363.21</v>
      </c>
      <c r="K839" s="96">
        <f>ROUND(G839*J839,2)</f>
        <v>25787.91</v>
      </c>
      <c r="L839" s="89"/>
      <c r="M839" s="235"/>
      <c r="N839" s="253">
        <f>ROUND(I839*H$13*I$13,2)</f>
        <v>25787.91</v>
      </c>
      <c r="O839" s="254">
        <f t="shared" si="15"/>
        <v>0</v>
      </c>
    </row>
    <row r="840" spans="1:15" s="28" customFormat="1" ht="15" outlineLevel="1" x14ac:dyDescent="0.25">
      <c r="A840" s="90" t="s">
        <v>2386</v>
      </c>
      <c r="B840" s="91" t="s">
        <v>2289</v>
      </c>
      <c r="C840" s="91" t="s">
        <v>2387</v>
      </c>
      <c r="D840" s="91" t="s">
        <v>2388</v>
      </c>
      <c r="E840" s="92" t="s">
        <v>2389</v>
      </c>
      <c r="F840" s="93" t="s">
        <v>238</v>
      </c>
      <c r="G840" s="99">
        <v>16</v>
      </c>
      <c r="H840" s="95">
        <f>ROUND(I840/G840,2)</f>
        <v>427.83</v>
      </c>
      <c r="I840" s="96">
        <v>6845.32</v>
      </c>
      <c r="J840" s="95">
        <f>ROUND(H840*$H$13*$I$13,2)</f>
        <v>476.21</v>
      </c>
      <c r="K840" s="96">
        <f>ROUND(G840*J840,2)</f>
        <v>7619.36</v>
      </c>
      <c r="L840" s="89"/>
      <c r="M840" s="235"/>
      <c r="N840" s="253">
        <f>ROUND(I840*H$13*I$13,2)</f>
        <v>7619.4</v>
      </c>
      <c r="O840" s="254">
        <f t="shared" si="15"/>
        <v>0.04</v>
      </c>
    </row>
    <row r="841" spans="1:15" s="28" customFormat="1" ht="22.5" outlineLevel="1" x14ac:dyDescent="0.25">
      <c r="A841" s="90" t="s">
        <v>2390</v>
      </c>
      <c r="B841" s="91" t="s">
        <v>2289</v>
      </c>
      <c r="C841" s="91" t="s">
        <v>41</v>
      </c>
      <c r="D841" s="91" t="s">
        <v>2391</v>
      </c>
      <c r="E841" s="92" t="s">
        <v>2392</v>
      </c>
      <c r="F841" s="93" t="s">
        <v>238</v>
      </c>
      <c r="G841" s="99">
        <v>20</v>
      </c>
      <c r="H841" s="95">
        <f>ROUND(I841/G841,2)</f>
        <v>2150.2199999999998</v>
      </c>
      <c r="I841" s="96">
        <v>43004.480000000003</v>
      </c>
      <c r="J841" s="95">
        <f>ROUND(H841*$H$13*$I$13,2)</f>
        <v>2393.37</v>
      </c>
      <c r="K841" s="96">
        <f>ROUND(G841*J841,2)</f>
        <v>47867.4</v>
      </c>
      <c r="L841" s="89"/>
      <c r="M841" s="235"/>
      <c r="N841" s="253">
        <f>ROUND(I841*H$13*I$13,2)</f>
        <v>47867.48</v>
      </c>
      <c r="O841" s="254">
        <f t="shared" si="15"/>
        <v>0.08</v>
      </c>
    </row>
    <row r="842" spans="1:15" s="28" customFormat="1" ht="45" outlineLevel="1" x14ac:dyDescent="0.25">
      <c r="A842" s="116" t="s">
        <v>2393</v>
      </c>
      <c r="B842" s="117" t="s">
        <v>2289</v>
      </c>
      <c r="C842" s="117" t="s">
        <v>283</v>
      </c>
      <c r="D842" s="117" t="s">
        <v>2394</v>
      </c>
      <c r="E842" s="118" t="s">
        <v>2395</v>
      </c>
      <c r="F842" s="119" t="s">
        <v>238</v>
      </c>
      <c r="G842" s="120">
        <v>7</v>
      </c>
      <c r="H842" s="124">
        <f>ROUND(I842/G842,2)+2.86</f>
        <v>12587.92</v>
      </c>
      <c r="I842" s="121">
        <v>88095.43</v>
      </c>
      <c r="J842" s="122">
        <f>ROUND(H842*$I$13,2)</f>
        <v>13763.63</v>
      </c>
      <c r="K842" s="121">
        <f>ROUND(G842*J842,2)</f>
        <v>96345.41</v>
      </c>
      <c r="L842" s="121" t="s">
        <v>2396</v>
      </c>
      <c r="M842" s="235"/>
      <c r="N842" s="253">
        <f>ROUND(I842*I$13,2)</f>
        <v>96323.54</v>
      </c>
      <c r="O842" s="254">
        <f t="shared" si="15"/>
        <v>-21.87</v>
      </c>
    </row>
    <row r="843" spans="1:15" s="28" customFormat="1" ht="45" outlineLevel="1" x14ac:dyDescent="0.25">
      <c r="A843" s="116" t="s">
        <v>2397</v>
      </c>
      <c r="B843" s="117" t="s">
        <v>2289</v>
      </c>
      <c r="C843" s="117" t="s">
        <v>287</v>
      </c>
      <c r="D843" s="117" t="s">
        <v>2398</v>
      </c>
      <c r="E843" s="118" t="s">
        <v>2399</v>
      </c>
      <c r="F843" s="119" t="s">
        <v>238</v>
      </c>
      <c r="G843" s="120">
        <v>6</v>
      </c>
      <c r="H843" s="95">
        <f>ROUND(I843/G843,2)</f>
        <v>16200.46</v>
      </c>
      <c r="I843" s="121">
        <v>97202.74</v>
      </c>
      <c r="J843" s="122">
        <f>ROUND(H843*$I$13,2)</f>
        <v>17713.580000000002</v>
      </c>
      <c r="K843" s="121">
        <f>ROUND(G843*J843,2)</f>
        <v>106281.48</v>
      </c>
      <c r="L843" s="121" t="s">
        <v>2396</v>
      </c>
      <c r="M843" s="235"/>
      <c r="N843" s="253">
        <f>ROUND(I843*I$13,2)</f>
        <v>106281.48</v>
      </c>
      <c r="O843" s="254">
        <f t="shared" si="15"/>
        <v>0</v>
      </c>
    </row>
    <row r="844" spans="1:15" s="28" customFormat="1" ht="33.75" outlineLevel="1" x14ac:dyDescent="0.25">
      <c r="A844" s="90" t="s">
        <v>2400</v>
      </c>
      <c r="B844" s="91" t="s">
        <v>2289</v>
      </c>
      <c r="C844" s="91" t="s">
        <v>290</v>
      </c>
      <c r="D844" s="91" t="s">
        <v>2401</v>
      </c>
      <c r="E844" s="92" t="s">
        <v>2402</v>
      </c>
      <c r="F844" s="93" t="s">
        <v>238</v>
      </c>
      <c r="G844" s="99">
        <v>7</v>
      </c>
      <c r="H844" s="95">
        <f>ROUND(I844/G844,2)</f>
        <v>7078.76</v>
      </c>
      <c r="I844" s="96">
        <v>49551.35</v>
      </c>
      <c r="J844" s="95">
        <f>ROUND(H844*$H$13*$I$13,2)</f>
        <v>7879.23</v>
      </c>
      <c r="K844" s="96">
        <f>ROUND(G844*J844,2)</f>
        <v>55154.61</v>
      </c>
      <c r="L844" s="89"/>
      <c r="M844" s="235"/>
      <c r="N844" s="253">
        <f>ROUND(I844*H$13*I$13,2)</f>
        <v>55154.68</v>
      </c>
      <c r="O844" s="254">
        <f t="shared" si="15"/>
        <v>7.0000000000000007E-2</v>
      </c>
    </row>
    <row r="845" spans="1:15" s="28" customFormat="1" ht="22.5" outlineLevel="1" x14ac:dyDescent="0.25">
      <c r="A845" s="90" t="s">
        <v>2403</v>
      </c>
      <c r="B845" s="91" t="s">
        <v>2289</v>
      </c>
      <c r="C845" s="91" t="s">
        <v>44</v>
      </c>
      <c r="D845" s="91" t="s">
        <v>2404</v>
      </c>
      <c r="E845" s="92" t="s">
        <v>2405</v>
      </c>
      <c r="F845" s="93" t="s">
        <v>238</v>
      </c>
      <c r="G845" s="99">
        <v>6</v>
      </c>
      <c r="H845" s="95">
        <f>ROUND(I845/G845,2)</f>
        <v>4122.59</v>
      </c>
      <c r="I845" s="96">
        <v>24735.53</v>
      </c>
      <c r="J845" s="95">
        <f>ROUND(H845*$H$13*$I$13,2)</f>
        <v>4588.78</v>
      </c>
      <c r="K845" s="96">
        <f>ROUND(G845*J845,2)</f>
        <v>27532.68</v>
      </c>
      <c r="L845" s="89"/>
      <c r="M845" s="235"/>
      <c r="N845" s="253">
        <f>ROUND(I845*H$13*I$13,2)</f>
        <v>27532.65</v>
      </c>
      <c r="O845" s="254">
        <f t="shared" si="15"/>
        <v>-0.03</v>
      </c>
    </row>
    <row r="846" spans="1:15" s="28" customFormat="1" ht="33.75" outlineLevel="1" x14ac:dyDescent="0.25">
      <c r="A846" s="90" t="s">
        <v>2406</v>
      </c>
      <c r="B846" s="91" t="s">
        <v>2289</v>
      </c>
      <c r="C846" s="91" t="s">
        <v>1817</v>
      </c>
      <c r="D846" s="91" t="s">
        <v>2407</v>
      </c>
      <c r="E846" s="92" t="s">
        <v>2408</v>
      </c>
      <c r="F846" s="93" t="s">
        <v>238</v>
      </c>
      <c r="G846" s="99">
        <v>6</v>
      </c>
      <c r="H846" s="95">
        <f>ROUND(I846/G846,2)</f>
        <v>8651.58</v>
      </c>
      <c r="I846" s="96">
        <v>51909.5</v>
      </c>
      <c r="J846" s="95">
        <f>ROUND(H846*$H$13*$I$13,2)</f>
        <v>9629.91</v>
      </c>
      <c r="K846" s="96">
        <f>ROUND(G846*J846,2)</f>
        <v>57779.46</v>
      </c>
      <c r="L846" s="89"/>
      <c r="M846" s="235"/>
      <c r="N846" s="253">
        <f>ROUND(I846*H$13*I$13,2)</f>
        <v>57779.49</v>
      </c>
      <c r="O846" s="254">
        <f t="shared" si="15"/>
        <v>0.03</v>
      </c>
    </row>
    <row r="847" spans="1:15" s="28" customFormat="1" ht="22.5" outlineLevel="1" x14ac:dyDescent="0.25">
      <c r="A847" s="90" t="s">
        <v>2409</v>
      </c>
      <c r="B847" s="91" t="s">
        <v>2289</v>
      </c>
      <c r="C847" s="91" t="s">
        <v>46</v>
      </c>
      <c r="D847" s="91" t="s">
        <v>2410</v>
      </c>
      <c r="E847" s="92" t="s">
        <v>2411</v>
      </c>
      <c r="F847" s="93" t="s">
        <v>238</v>
      </c>
      <c r="G847" s="99">
        <v>174</v>
      </c>
      <c r="H847" s="95">
        <f>ROUND(I847/G847,2)</f>
        <v>2140.9299999999998</v>
      </c>
      <c r="I847" s="96">
        <v>372522.36</v>
      </c>
      <c r="J847" s="95">
        <f>ROUND(H847*$H$13*$I$13,2)</f>
        <v>2383.0300000000002</v>
      </c>
      <c r="K847" s="96">
        <f>ROUND(G847*J847,2)</f>
        <v>414647.22</v>
      </c>
      <c r="L847" s="89"/>
      <c r="M847" s="235"/>
      <c r="N847" s="253">
        <f>ROUND(I847*H$13*I$13,2)</f>
        <v>414647.64</v>
      </c>
      <c r="O847" s="254">
        <f t="shared" si="15"/>
        <v>0.42</v>
      </c>
    </row>
    <row r="848" spans="1:15" s="28" customFormat="1" ht="22.5" outlineLevel="1" x14ac:dyDescent="0.25">
      <c r="A848" s="90" t="s">
        <v>2412</v>
      </c>
      <c r="B848" s="91" t="s">
        <v>2289</v>
      </c>
      <c r="C848" s="91" t="s">
        <v>182</v>
      </c>
      <c r="D848" s="91" t="s">
        <v>2413</v>
      </c>
      <c r="E848" s="92" t="s">
        <v>2414</v>
      </c>
      <c r="F848" s="93" t="s">
        <v>238</v>
      </c>
      <c r="G848" s="99">
        <v>87</v>
      </c>
      <c r="H848" s="95">
        <f>ROUND(I848/G848,2)</f>
        <v>1472.38</v>
      </c>
      <c r="I848" s="96">
        <v>128096.97</v>
      </c>
      <c r="J848" s="95">
        <f>ROUND(H848*$H$13*$I$13,2)</f>
        <v>1638.88</v>
      </c>
      <c r="K848" s="96">
        <f>ROUND(G848*J848,2)</f>
        <v>142582.56</v>
      </c>
      <c r="L848" s="89"/>
      <c r="M848" s="235"/>
      <c r="N848" s="253">
        <f>ROUND(I848*H$13*I$13,2)</f>
        <v>142582.32999999999</v>
      </c>
      <c r="O848" s="254">
        <f t="shared" si="15"/>
        <v>-0.23</v>
      </c>
    </row>
    <row r="849" spans="1:15" s="28" customFormat="1" ht="15" outlineLevel="1" x14ac:dyDescent="0.25">
      <c r="A849" s="90"/>
      <c r="B849" s="91" t="s">
        <v>2289</v>
      </c>
      <c r="C849" s="91" t="s">
        <v>1884</v>
      </c>
      <c r="D849" s="91"/>
      <c r="E849" s="92" t="s">
        <v>2415</v>
      </c>
      <c r="F849" s="93" t="s">
        <v>238</v>
      </c>
      <c r="G849" s="99">
        <v>87</v>
      </c>
      <c r="H849" s="95">
        <f>ROUND(I849/G849,2)</f>
        <v>0</v>
      </c>
      <c r="I849" s="96"/>
      <c r="J849" s="95">
        <f>ROUND(H849*$H$13*$I$13,2)</f>
        <v>0</v>
      </c>
      <c r="K849" s="96">
        <f>ROUND(G849*J849,2)</f>
        <v>0</v>
      </c>
      <c r="L849" s="89"/>
      <c r="M849" s="235"/>
      <c r="N849" s="253">
        <f>ROUND(I849*H$13*I$13,2)</f>
        <v>0</v>
      </c>
      <c r="O849" s="254">
        <f t="shared" si="15"/>
        <v>0</v>
      </c>
    </row>
    <row r="850" spans="1:15" s="28" customFormat="1" ht="22.5" outlineLevel="1" x14ac:dyDescent="0.25">
      <c r="A850" s="90" t="s">
        <v>2416</v>
      </c>
      <c r="B850" s="91" t="s">
        <v>2289</v>
      </c>
      <c r="C850" s="91" t="s">
        <v>1884</v>
      </c>
      <c r="D850" s="91" t="s">
        <v>2417</v>
      </c>
      <c r="E850" s="92" t="s">
        <v>2418</v>
      </c>
      <c r="F850" s="93" t="s">
        <v>238</v>
      </c>
      <c r="G850" s="99">
        <v>87</v>
      </c>
      <c r="H850" s="95">
        <f>ROUND(I850/G850,2)</f>
        <v>578.16999999999996</v>
      </c>
      <c r="I850" s="96">
        <v>50300.79</v>
      </c>
      <c r="J850" s="95">
        <f>ROUND(H850*$H$13*$I$13,2)</f>
        <v>643.54999999999995</v>
      </c>
      <c r="K850" s="96">
        <f>ROUND(G850*J850,2)</f>
        <v>55988.85</v>
      </c>
      <c r="L850" s="89"/>
      <c r="M850" s="235"/>
      <c r="N850" s="253">
        <f>ROUND(I850*H$13*I$13,2)</f>
        <v>55988.86</v>
      </c>
      <c r="O850" s="254">
        <f t="shared" si="15"/>
        <v>0.01</v>
      </c>
    </row>
    <row r="851" spans="1:15" s="28" customFormat="1" ht="22.5" outlineLevel="1" x14ac:dyDescent="0.25">
      <c r="A851" s="90" t="s">
        <v>2419</v>
      </c>
      <c r="B851" s="91" t="s">
        <v>2289</v>
      </c>
      <c r="C851" s="91" t="s">
        <v>50</v>
      </c>
      <c r="D851" s="91" t="s">
        <v>2149</v>
      </c>
      <c r="E851" s="92" t="s">
        <v>2150</v>
      </c>
      <c r="F851" s="93" t="s">
        <v>238</v>
      </c>
      <c r="G851" s="99">
        <v>2</v>
      </c>
      <c r="H851" s="95">
        <f>ROUND(I851/G851,2)</f>
        <v>4390.13</v>
      </c>
      <c r="I851" s="96">
        <v>8780.25</v>
      </c>
      <c r="J851" s="95">
        <f>ROUND(H851*$H$13*$I$13,2)</f>
        <v>4886.57</v>
      </c>
      <c r="K851" s="96">
        <f>ROUND(G851*J851,2)</f>
        <v>9773.14</v>
      </c>
      <c r="L851" s="89"/>
      <c r="M851" s="235"/>
      <c r="N851" s="253">
        <f>ROUND(I851*H$13*I$13,2)</f>
        <v>9773.1299999999992</v>
      </c>
      <c r="O851" s="254">
        <f t="shared" si="15"/>
        <v>-0.01</v>
      </c>
    </row>
    <row r="852" spans="1:15" s="28" customFormat="1" ht="22.5" outlineLevel="1" x14ac:dyDescent="0.25">
      <c r="A852" s="90" t="s">
        <v>2420</v>
      </c>
      <c r="B852" s="91" t="s">
        <v>2289</v>
      </c>
      <c r="C852" s="91" t="s">
        <v>1907</v>
      </c>
      <c r="D852" s="91" t="s">
        <v>2421</v>
      </c>
      <c r="E852" s="92" t="s">
        <v>2422</v>
      </c>
      <c r="F852" s="93" t="s">
        <v>238</v>
      </c>
      <c r="G852" s="99">
        <v>2</v>
      </c>
      <c r="H852" s="95">
        <f>ROUND(I852/G852,2)</f>
        <v>11290.03</v>
      </c>
      <c r="I852" s="96">
        <v>22580.06</v>
      </c>
      <c r="J852" s="95">
        <f>ROUND(H852*$H$13*$I$13,2)</f>
        <v>12566.72</v>
      </c>
      <c r="K852" s="96">
        <f>ROUND(G852*J852,2)</f>
        <v>25133.439999999999</v>
      </c>
      <c r="L852" s="89"/>
      <c r="M852" s="235"/>
      <c r="N852" s="253">
        <f>ROUND(I852*H$13*I$13,2)</f>
        <v>25133.439999999999</v>
      </c>
      <c r="O852" s="254">
        <f t="shared" si="15"/>
        <v>0</v>
      </c>
    </row>
    <row r="853" spans="1:15" s="28" customFormat="1" ht="15" outlineLevel="1" x14ac:dyDescent="0.25">
      <c r="A853" s="90" t="s">
        <v>2423</v>
      </c>
      <c r="B853" s="91" t="s">
        <v>2289</v>
      </c>
      <c r="C853" s="91" t="s">
        <v>54</v>
      </c>
      <c r="D853" s="91" t="s">
        <v>2424</v>
      </c>
      <c r="E853" s="92" t="s">
        <v>2425</v>
      </c>
      <c r="F853" s="93" t="s">
        <v>222</v>
      </c>
      <c r="G853" s="99">
        <v>113</v>
      </c>
      <c r="H853" s="95">
        <f>ROUND(I853/G853,2)</f>
        <v>382.38</v>
      </c>
      <c r="I853" s="96">
        <v>43208.56</v>
      </c>
      <c r="J853" s="95">
        <f>ROUND(H853*$H$13*$I$13,2)</f>
        <v>425.62</v>
      </c>
      <c r="K853" s="96">
        <f>ROUND(G853*J853,2)</f>
        <v>48095.06</v>
      </c>
      <c r="L853" s="89"/>
      <c r="M853" s="235"/>
      <c r="N853" s="253">
        <f>ROUND(I853*H$13*I$13,2)</f>
        <v>48094.64</v>
      </c>
      <c r="O853" s="254">
        <f t="shared" si="15"/>
        <v>-0.42</v>
      </c>
    </row>
    <row r="854" spans="1:15" s="28" customFormat="1" ht="22.5" outlineLevel="1" x14ac:dyDescent="0.25">
      <c r="A854" s="90" t="s">
        <v>2426</v>
      </c>
      <c r="B854" s="91" t="s">
        <v>2289</v>
      </c>
      <c r="C854" s="91" t="s">
        <v>1950</v>
      </c>
      <c r="D854" s="91" t="s">
        <v>1999</v>
      </c>
      <c r="E854" s="92" t="s">
        <v>2000</v>
      </c>
      <c r="F854" s="93" t="s">
        <v>238</v>
      </c>
      <c r="G854" s="99">
        <v>26</v>
      </c>
      <c r="H854" s="95">
        <f>ROUND(I854/G854,2)</f>
        <v>1175.56</v>
      </c>
      <c r="I854" s="96">
        <v>30564.46</v>
      </c>
      <c r="J854" s="95">
        <f>ROUND(H854*$H$13*$I$13,2)</f>
        <v>1308.49</v>
      </c>
      <c r="K854" s="96">
        <f>ROUND(G854*J854,2)</f>
        <v>34020.74</v>
      </c>
      <c r="L854" s="89"/>
      <c r="M854" s="235"/>
      <c r="N854" s="253">
        <f>ROUND(I854*H$13*I$13,2)</f>
        <v>34020.730000000003</v>
      </c>
      <c r="O854" s="254">
        <f t="shared" si="15"/>
        <v>-0.01</v>
      </c>
    </row>
    <row r="855" spans="1:15" s="28" customFormat="1" ht="15" outlineLevel="1" x14ac:dyDescent="0.25">
      <c r="A855" s="90" t="s">
        <v>2427</v>
      </c>
      <c r="B855" s="91" t="s">
        <v>2289</v>
      </c>
      <c r="C855" s="91" t="s">
        <v>1954</v>
      </c>
      <c r="D855" s="91" t="s">
        <v>2428</v>
      </c>
      <c r="E855" s="92" t="s">
        <v>2429</v>
      </c>
      <c r="F855" s="93" t="s">
        <v>1827</v>
      </c>
      <c r="G855" s="98">
        <v>8.6999999999999993</v>
      </c>
      <c r="H855" s="95">
        <f>ROUND(I855/G855,2)</f>
        <v>495.06</v>
      </c>
      <c r="I855" s="96">
        <v>4307.01</v>
      </c>
      <c r="J855" s="95">
        <f>ROUND(H855*$H$13*$I$13,2)</f>
        <v>551.04</v>
      </c>
      <c r="K855" s="96">
        <f>ROUND(G855*J855,2)</f>
        <v>4794.05</v>
      </c>
      <c r="L855" s="89"/>
      <c r="M855" s="235"/>
      <c r="N855" s="253">
        <f>ROUND(I855*H$13*I$13,2)</f>
        <v>4794.05</v>
      </c>
      <c r="O855" s="254">
        <f t="shared" si="15"/>
        <v>0</v>
      </c>
    </row>
    <row r="856" spans="1:15" s="28" customFormat="1" ht="33.75" outlineLevel="1" x14ac:dyDescent="0.25">
      <c r="A856" s="90" t="s">
        <v>2430</v>
      </c>
      <c r="B856" s="91" t="s">
        <v>2289</v>
      </c>
      <c r="C856" s="91" t="s">
        <v>1958</v>
      </c>
      <c r="D856" s="91" t="s">
        <v>2431</v>
      </c>
      <c r="E856" s="92" t="s">
        <v>2432</v>
      </c>
      <c r="F856" s="93" t="s">
        <v>238</v>
      </c>
      <c r="G856" s="99">
        <v>2</v>
      </c>
      <c r="H856" s="95">
        <f>ROUND(I856/G856,2)</f>
        <v>5867.12</v>
      </c>
      <c r="I856" s="96">
        <v>11734.24</v>
      </c>
      <c r="J856" s="95">
        <f>ROUND(H856*$H$13*$I$13,2)</f>
        <v>6530.58</v>
      </c>
      <c r="K856" s="96">
        <f>ROUND(G856*J856,2)</f>
        <v>13061.16</v>
      </c>
      <c r="L856" s="89"/>
      <c r="M856" s="235"/>
      <c r="N856" s="253">
        <f>ROUND(I856*H$13*I$13,2)</f>
        <v>13061.16</v>
      </c>
      <c r="O856" s="254">
        <f t="shared" si="15"/>
        <v>0</v>
      </c>
    </row>
    <row r="857" spans="1:15" s="28" customFormat="1" ht="33.75" outlineLevel="1" x14ac:dyDescent="0.25">
      <c r="A857" s="90" t="s">
        <v>2433</v>
      </c>
      <c r="B857" s="91" t="s">
        <v>2289</v>
      </c>
      <c r="C857" s="91" t="s">
        <v>1962</v>
      </c>
      <c r="D857" s="91" t="s">
        <v>2434</v>
      </c>
      <c r="E857" s="92" t="s">
        <v>2435</v>
      </c>
      <c r="F857" s="93" t="s">
        <v>238</v>
      </c>
      <c r="G857" s="99">
        <v>2</v>
      </c>
      <c r="H857" s="95">
        <f>ROUND(I857/G857,2)</f>
        <v>7607.38</v>
      </c>
      <c r="I857" s="96">
        <v>15214.75</v>
      </c>
      <c r="J857" s="95">
        <f>ROUND(H857*$H$13*$I$13,2)</f>
        <v>8467.6299999999992</v>
      </c>
      <c r="K857" s="96">
        <f>ROUND(G857*J857,2)</f>
        <v>16935.259999999998</v>
      </c>
      <c r="L857" s="89"/>
      <c r="M857" s="235"/>
      <c r="N857" s="253">
        <f>ROUND(I857*H$13*I$13,2)</f>
        <v>16935.25</v>
      </c>
      <c r="O857" s="254">
        <f t="shared" si="15"/>
        <v>-0.01</v>
      </c>
    </row>
    <row r="858" spans="1:15" s="28" customFormat="1" ht="33.75" outlineLevel="1" x14ac:dyDescent="0.25">
      <c r="A858" s="90" t="s">
        <v>2436</v>
      </c>
      <c r="B858" s="91" t="s">
        <v>2289</v>
      </c>
      <c r="C858" s="91" t="s">
        <v>1966</v>
      </c>
      <c r="D858" s="91" t="s">
        <v>1979</v>
      </c>
      <c r="E858" s="92" t="s">
        <v>1980</v>
      </c>
      <c r="F858" s="93" t="s">
        <v>238</v>
      </c>
      <c r="G858" s="99">
        <v>26</v>
      </c>
      <c r="H858" s="95">
        <f>ROUND(I858/G858,2)</f>
        <v>438.93</v>
      </c>
      <c r="I858" s="96">
        <v>11412.09</v>
      </c>
      <c r="J858" s="95">
        <f>ROUND(H858*$H$13*$I$13,2)</f>
        <v>488.56</v>
      </c>
      <c r="K858" s="96">
        <f>ROUND(G858*J858,2)</f>
        <v>12702.56</v>
      </c>
      <c r="L858" s="89"/>
      <c r="M858" s="235"/>
      <c r="N858" s="253">
        <f>ROUND(I858*H$13*I$13,2)</f>
        <v>12702.58</v>
      </c>
      <c r="O858" s="254">
        <f t="shared" si="15"/>
        <v>0.02</v>
      </c>
    </row>
    <row r="859" spans="1:15" s="28" customFormat="1" ht="33.75" outlineLevel="1" x14ac:dyDescent="0.25">
      <c r="A859" s="90" t="s">
        <v>2437</v>
      </c>
      <c r="B859" s="91" t="s">
        <v>2289</v>
      </c>
      <c r="C859" s="91" t="s">
        <v>1970</v>
      </c>
      <c r="D859" s="91" t="s">
        <v>1983</v>
      </c>
      <c r="E859" s="92" t="s">
        <v>1984</v>
      </c>
      <c r="F859" s="93" t="s">
        <v>238</v>
      </c>
      <c r="G859" s="99">
        <v>2</v>
      </c>
      <c r="H859" s="95">
        <f>ROUND(I859/G859,2)</f>
        <v>988.86</v>
      </c>
      <c r="I859" s="96">
        <v>1977.71</v>
      </c>
      <c r="J859" s="95">
        <f>ROUND(H859*$H$13*$I$13,2)</f>
        <v>1100.68</v>
      </c>
      <c r="K859" s="96">
        <f>ROUND(G859*J859,2)</f>
        <v>2201.36</v>
      </c>
      <c r="L859" s="89"/>
      <c r="M859" s="235"/>
      <c r="N859" s="253">
        <f>ROUND(I859*H$13*I$13,2)</f>
        <v>2201.35</v>
      </c>
      <c r="O859" s="254">
        <f t="shared" si="15"/>
        <v>-0.01</v>
      </c>
    </row>
    <row r="860" spans="1:15" s="28" customFormat="1" ht="22.5" outlineLevel="1" x14ac:dyDescent="0.25">
      <c r="A860" s="90" t="s">
        <v>2438</v>
      </c>
      <c r="B860" s="91" t="s">
        <v>2289</v>
      </c>
      <c r="C860" s="91" t="s">
        <v>58</v>
      </c>
      <c r="D860" s="91" t="s">
        <v>1904</v>
      </c>
      <c r="E860" s="92" t="s">
        <v>1905</v>
      </c>
      <c r="F860" s="93" t="s">
        <v>180</v>
      </c>
      <c r="G860" s="100">
        <v>7.07</v>
      </c>
      <c r="H860" s="95">
        <f>ROUND(I860/G860,2)</f>
        <v>307816.73</v>
      </c>
      <c r="I860" s="96">
        <v>2176264.2799999998</v>
      </c>
      <c r="J860" s="95">
        <f>ROUND(H860*$H$13*$I$13,2)</f>
        <v>342625.02</v>
      </c>
      <c r="K860" s="96">
        <f>ROUND(G860*J860,2)</f>
        <v>2422358.89</v>
      </c>
      <c r="L860" s="89"/>
      <c r="M860" s="235"/>
      <c r="N860" s="253">
        <f>ROUND(I860*H$13*I$13,2)</f>
        <v>2422358.86</v>
      </c>
      <c r="O860" s="254">
        <f t="shared" si="15"/>
        <v>-0.03</v>
      </c>
    </row>
    <row r="861" spans="1:15" s="28" customFormat="1" ht="22.5" outlineLevel="1" x14ac:dyDescent="0.25">
      <c r="A861" s="90" t="s">
        <v>2439</v>
      </c>
      <c r="B861" s="91" t="s">
        <v>2289</v>
      </c>
      <c r="C861" s="91" t="s">
        <v>2005</v>
      </c>
      <c r="D861" s="91" t="s">
        <v>1908</v>
      </c>
      <c r="E861" s="92" t="s">
        <v>1909</v>
      </c>
      <c r="F861" s="93" t="s">
        <v>489</v>
      </c>
      <c r="G861" s="98">
        <v>635.6</v>
      </c>
      <c r="H861" s="95">
        <f>ROUND(I861/G861,2)</f>
        <v>171.46</v>
      </c>
      <c r="I861" s="96">
        <v>108980.01</v>
      </c>
      <c r="J861" s="95">
        <f>ROUND(H861*$H$13*$I$13,2)</f>
        <v>190.85</v>
      </c>
      <c r="K861" s="96">
        <f>ROUND(G861*J861,2)</f>
        <v>121304.26</v>
      </c>
      <c r="L861" s="89"/>
      <c r="M861" s="235"/>
      <c r="N861" s="253">
        <f>ROUND(I861*H$13*I$13,2)</f>
        <v>121303.6</v>
      </c>
      <c r="O861" s="254">
        <f t="shared" si="15"/>
        <v>-0.66</v>
      </c>
    </row>
    <row r="862" spans="1:15" s="28" customFormat="1" ht="15" outlineLevel="1" x14ac:dyDescent="0.25">
      <c r="A862" s="90" t="s">
        <v>2440</v>
      </c>
      <c r="B862" s="91" t="s">
        <v>2289</v>
      </c>
      <c r="C862" s="91" t="s">
        <v>2441</v>
      </c>
      <c r="D862" s="91" t="s">
        <v>2442</v>
      </c>
      <c r="E862" s="92" t="s">
        <v>1929</v>
      </c>
      <c r="F862" s="93" t="s">
        <v>238</v>
      </c>
      <c r="G862" s="99">
        <v>171</v>
      </c>
      <c r="H862" s="95">
        <f>ROUND(I862/G862,2)</f>
        <v>246.32</v>
      </c>
      <c r="I862" s="96">
        <v>42120.7</v>
      </c>
      <c r="J862" s="95">
        <f>ROUND(H862*$H$13*$I$13,2)</f>
        <v>274.17</v>
      </c>
      <c r="K862" s="96">
        <f>ROUND(G862*J862,2)</f>
        <v>46883.07</v>
      </c>
      <c r="L862" s="89"/>
      <c r="M862" s="235"/>
      <c r="N862" s="253">
        <f>ROUND(I862*H$13*I$13,2)</f>
        <v>46883.76</v>
      </c>
      <c r="O862" s="254">
        <f t="shared" ref="O862:O925" si="18">N862-K862</f>
        <v>0.69</v>
      </c>
    </row>
    <row r="863" spans="1:15" s="28" customFormat="1" ht="15" outlineLevel="1" x14ac:dyDescent="0.25">
      <c r="A863" s="90" t="s">
        <v>2443</v>
      </c>
      <c r="B863" s="91" t="s">
        <v>2289</v>
      </c>
      <c r="C863" s="91" t="s">
        <v>2444</v>
      </c>
      <c r="D863" s="91" t="s">
        <v>2445</v>
      </c>
      <c r="E863" s="92" t="s">
        <v>1933</v>
      </c>
      <c r="F863" s="93" t="s">
        <v>238</v>
      </c>
      <c r="G863" s="99">
        <v>72</v>
      </c>
      <c r="H863" s="95">
        <f>ROUND(I863/G863,2)</f>
        <v>305.5</v>
      </c>
      <c r="I863" s="96">
        <v>21996</v>
      </c>
      <c r="J863" s="95">
        <f>ROUND(H863*$H$13*$I$13,2)</f>
        <v>340.05</v>
      </c>
      <c r="K863" s="96">
        <f>ROUND(G863*J863,2)</f>
        <v>24483.599999999999</v>
      </c>
      <c r="L863" s="89"/>
      <c r="M863" s="235"/>
      <c r="N863" s="253">
        <f>ROUND(I863*H$13*I$13,2)</f>
        <v>24483.33</v>
      </c>
      <c r="O863" s="254">
        <f t="shared" si="18"/>
        <v>-0.27</v>
      </c>
    </row>
    <row r="864" spans="1:15" s="28" customFormat="1" ht="15" outlineLevel="1" x14ac:dyDescent="0.25">
      <c r="A864" s="90" t="s">
        <v>2446</v>
      </c>
      <c r="B864" s="91" t="s">
        <v>2289</v>
      </c>
      <c r="C864" s="91" t="s">
        <v>2447</v>
      </c>
      <c r="D864" s="91" t="s">
        <v>2448</v>
      </c>
      <c r="E864" s="92" t="s">
        <v>1937</v>
      </c>
      <c r="F864" s="93" t="s">
        <v>238</v>
      </c>
      <c r="G864" s="99">
        <v>38</v>
      </c>
      <c r="H864" s="95">
        <f>ROUND(I864/G864,2)</f>
        <v>255.88</v>
      </c>
      <c r="I864" s="96">
        <v>9723.4699999999993</v>
      </c>
      <c r="J864" s="95">
        <f>ROUND(H864*$H$13*$I$13,2)</f>
        <v>284.82</v>
      </c>
      <c r="K864" s="96">
        <f>ROUND(G864*J864,2)</f>
        <v>10823.16</v>
      </c>
      <c r="L864" s="89"/>
      <c r="M864" s="235"/>
      <c r="N864" s="253">
        <f>ROUND(I864*H$13*I$13,2)</f>
        <v>10823.01</v>
      </c>
      <c r="O864" s="254">
        <f t="shared" si="18"/>
        <v>-0.15</v>
      </c>
    </row>
    <row r="865" spans="1:15" s="28" customFormat="1" ht="15" outlineLevel="1" x14ac:dyDescent="0.25">
      <c r="A865" s="90" t="s">
        <v>2449</v>
      </c>
      <c r="B865" s="91" t="s">
        <v>2289</v>
      </c>
      <c r="C865" s="91" t="s">
        <v>2450</v>
      </c>
      <c r="D865" s="91" t="s">
        <v>2451</v>
      </c>
      <c r="E865" s="92" t="s">
        <v>1941</v>
      </c>
      <c r="F865" s="93" t="s">
        <v>238</v>
      </c>
      <c r="G865" s="99">
        <v>836</v>
      </c>
      <c r="H865" s="95">
        <f>ROUND(I865/G865,2)</f>
        <v>72.239999999999995</v>
      </c>
      <c r="I865" s="96">
        <v>60392.67</v>
      </c>
      <c r="J865" s="95">
        <f>ROUND(H865*$H$13*$I$13,2)</f>
        <v>80.41</v>
      </c>
      <c r="K865" s="96">
        <f>ROUND(G865*J865,2)</f>
        <v>67222.759999999995</v>
      </c>
      <c r="L865" s="89"/>
      <c r="M865" s="235"/>
      <c r="N865" s="253">
        <f>ROUND(I865*H$13*I$13,2)</f>
        <v>67221.95</v>
      </c>
      <c r="O865" s="254">
        <f t="shared" si="18"/>
        <v>-0.81</v>
      </c>
    </row>
    <row r="866" spans="1:15" s="28" customFormat="1" ht="15" outlineLevel="1" x14ac:dyDescent="0.25">
      <c r="A866" s="90" t="s">
        <v>2452</v>
      </c>
      <c r="B866" s="91" t="s">
        <v>2289</v>
      </c>
      <c r="C866" s="91" t="s">
        <v>2453</v>
      </c>
      <c r="D866" s="91" t="s">
        <v>2454</v>
      </c>
      <c r="E866" s="92" t="s">
        <v>1945</v>
      </c>
      <c r="F866" s="93" t="s">
        <v>238</v>
      </c>
      <c r="G866" s="99">
        <v>28</v>
      </c>
      <c r="H866" s="95">
        <f>ROUND(I866/G866,2)</f>
        <v>374.25</v>
      </c>
      <c r="I866" s="96">
        <v>10478.98</v>
      </c>
      <c r="J866" s="95">
        <f>ROUND(H866*$H$13*$I$13,2)</f>
        <v>416.57</v>
      </c>
      <c r="K866" s="96">
        <f>ROUND(G866*J866,2)</f>
        <v>11663.96</v>
      </c>
      <c r="L866" s="89"/>
      <c r="M866" s="235"/>
      <c r="N866" s="253">
        <f>ROUND(I866*H$13*I$13,2)</f>
        <v>11663.96</v>
      </c>
      <c r="O866" s="254">
        <f t="shared" si="18"/>
        <v>0</v>
      </c>
    </row>
    <row r="867" spans="1:15" s="28" customFormat="1" ht="15" outlineLevel="1" x14ac:dyDescent="0.25">
      <c r="A867" s="90" t="s">
        <v>2455</v>
      </c>
      <c r="B867" s="91" t="s">
        <v>2289</v>
      </c>
      <c r="C867" s="91" t="s">
        <v>2456</v>
      </c>
      <c r="D867" s="91" t="s">
        <v>2457</v>
      </c>
      <c r="E867" s="92" t="s">
        <v>2458</v>
      </c>
      <c r="F867" s="93" t="s">
        <v>238</v>
      </c>
      <c r="G867" s="99">
        <v>174</v>
      </c>
      <c r="H867" s="95">
        <f>ROUND(I867/G867,2)</f>
        <v>262.85000000000002</v>
      </c>
      <c r="I867" s="96">
        <v>45735.88</v>
      </c>
      <c r="J867" s="95">
        <f>ROUND(H867*$H$13*$I$13,2)</f>
        <v>292.57</v>
      </c>
      <c r="K867" s="96">
        <f>ROUND(G867*J867,2)</f>
        <v>50907.18</v>
      </c>
      <c r="L867" s="89"/>
      <c r="M867" s="235"/>
      <c r="N867" s="253">
        <f>ROUND(I867*H$13*I$13,2)</f>
        <v>50907.75</v>
      </c>
      <c r="O867" s="254">
        <f t="shared" si="18"/>
        <v>0.56999999999999995</v>
      </c>
    </row>
    <row r="868" spans="1:15" s="28" customFormat="1" ht="15" outlineLevel="1" x14ac:dyDescent="0.25">
      <c r="A868" s="90" t="s">
        <v>2459</v>
      </c>
      <c r="B868" s="91" t="s">
        <v>2289</v>
      </c>
      <c r="C868" s="91" t="s">
        <v>2460</v>
      </c>
      <c r="D868" s="91" t="s">
        <v>2461</v>
      </c>
      <c r="E868" s="92" t="s">
        <v>2462</v>
      </c>
      <c r="F868" s="93" t="s">
        <v>238</v>
      </c>
      <c r="G868" s="99">
        <v>174</v>
      </c>
      <c r="H868" s="95">
        <f>ROUND(I868/G868,2)</f>
        <v>913.01</v>
      </c>
      <c r="I868" s="96">
        <v>158863.78</v>
      </c>
      <c r="J868" s="95">
        <f>ROUND(H868*$H$13*$I$13,2)</f>
        <v>1016.25</v>
      </c>
      <c r="K868" s="96">
        <f>ROUND(G868*J868,2)</f>
        <v>176827.5</v>
      </c>
      <c r="L868" s="89"/>
      <c r="M868" s="235"/>
      <c r="N868" s="253">
        <f>ROUND(I868*H$13*I$13,2)</f>
        <v>176828.29</v>
      </c>
      <c r="O868" s="254">
        <f t="shared" si="18"/>
        <v>0.79</v>
      </c>
    </row>
    <row r="869" spans="1:15" s="28" customFormat="1" ht="22.5" outlineLevel="1" x14ac:dyDescent="0.25">
      <c r="A869" s="90" t="s">
        <v>2463</v>
      </c>
      <c r="B869" s="91" t="s">
        <v>2289</v>
      </c>
      <c r="C869" s="91" t="s">
        <v>62</v>
      </c>
      <c r="D869" s="91" t="s">
        <v>1947</v>
      </c>
      <c r="E869" s="92" t="s">
        <v>1948</v>
      </c>
      <c r="F869" s="93" t="s">
        <v>180</v>
      </c>
      <c r="G869" s="100">
        <v>2.0699999999999998</v>
      </c>
      <c r="H869" s="95">
        <f>ROUND(I869/G869,2)</f>
        <v>235502.19</v>
      </c>
      <c r="I869" s="96">
        <v>487489.54</v>
      </c>
      <c r="J869" s="95">
        <f>ROUND(H869*$H$13*$I$13,2)</f>
        <v>262133.06</v>
      </c>
      <c r="K869" s="96">
        <f>ROUND(G869*J869,2)</f>
        <v>542615.43000000005</v>
      </c>
      <c r="L869" s="89"/>
      <c r="M869" s="235"/>
      <c r="N869" s="253">
        <f>ROUND(I869*H$13*I$13,2)</f>
        <v>542615.43999999994</v>
      </c>
      <c r="O869" s="254">
        <f t="shared" si="18"/>
        <v>0.01</v>
      </c>
    </row>
    <row r="870" spans="1:15" s="28" customFormat="1" ht="22.5" outlineLevel="1" x14ac:dyDescent="0.25">
      <c r="A870" s="90" t="s">
        <v>2464</v>
      </c>
      <c r="B870" s="91" t="s">
        <v>2289</v>
      </c>
      <c r="C870" s="91" t="s">
        <v>2013</v>
      </c>
      <c r="D870" s="91" t="s">
        <v>1951</v>
      </c>
      <c r="E870" s="92" t="s">
        <v>1952</v>
      </c>
      <c r="F870" s="93" t="s">
        <v>489</v>
      </c>
      <c r="G870" s="98">
        <v>192.3</v>
      </c>
      <c r="H870" s="95">
        <f>ROUND(I870/G870,2)</f>
        <v>320.29000000000002</v>
      </c>
      <c r="I870" s="96">
        <v>61591.8</v>
      </c>
      <c r="J870" s="95">
        <f>ROUND(H870*$H$13*$I$13,2)</f>
        <v>356.51</v>
      </c>
      <c r="K870" s="96">
        <f>ROUND(G870*J870,2)</f>
        <v>68556.87</v>
      </c>
      <c r="L870" s="89"/>
      <c r="M870" s="235"/>
      <c r="N870" s="253">
        <f>ROUND(I870*H$13*I$13,2)</f>
        <v>68556.67</v>
      </c>
      <c r="O870" s="254">
        <f t="shared" si="18"/>
        <v>-0.2</v>
      </c>
    </row>
    <row r="871" spans="1:15" s="28" customFormat="1" ht="15" outlineLevel="1" x14ac:dyDescent="0.25">
      <c r="A871" s="90" t="s">
        <v>2465</v>
      </c>
      <c r="B871" s="91" t="s">
        <v>2289</v>
      </c>
      <c r="C871" s="91" t="s">
        <v>2017</v>
      </c>
      <c r="D871" s="91" t="s">
        <v>2466</v>
      </c>
      <c r="E871" s="92" t="s">
        <v>1956</v>
      </c>
      <c r="F871" s="93" t="s">
        <v>238</v>
      </c>
      <c r="G871" s="99">
        <v>42</v>
      </c>
      <c r="H871" s="95">
        <f>ROUND(I871/G871,2)</f>
        <v>390.79</v>
      </c>
      <c r="I871" s="96">
        <v>16413.189999999999</v>
      </c>
      <c r="J871" s="95">
        <f>ROUND(H871*$H$13*$I$13,2)</f>
        <v>434.98</v>
      </c>
      <c r="K871" s="96">
        <f>ROUND(G871*J871,2)</f>
        <v>18269.16</v>
      </c>
      <c r="L871" s="89"/>
      <c r="M871" s="235"/>
      <c r="N871" s="253">
        <f>ROUND(I871*H$13*I$13,2)</f>
        <v>18269.21</v>
      </c>
      <c r="O871" s="254">
        <f t="shared" si="18"/>
        <v>0.05</v>
      </c>
    </row>
    <row r="872" spans="1:15" s="28" customFormat="1" ht="15" outlineLevel="1" x14ac:dyDescent="0.25">
      <c r="A872" s="90" t="s">
        <v>2467</v>
      </c>
      <c r="B872" s="91" t="s">
        <v>2289</v>
      </c>
      <c r="C872" s="91" t="s">
        <v>2021</v>
      </c>
      <c r="D872" s="91" t="s">
        <v>2468</v>
      </c>
      <c r="E872" s="92" t="s">
        <v>1960</v>
      </c>
      <c r="F872" s="93" t="s">
        <v>238</v>
      </c>
      <c r="G872" s="99">
        <v>174</v>
      </c>
      <c r="H872" s="95">
        <f>ROUND(I872/G872,2)</f>
        <v>416.9</v>
      </c>
      <c r="I872" s="96">
        <v>72540.61</v>
      </c>
      <c r="J872" s="95">
        <f>ROUND(H872*$H$13*$I$13,2)</f>
        <v>464.04</v>
      </c>
      <c r="K872" s="96">
        <f>ROUND(G872*J872,2)</f>
        <v>80742.960000000006</v>
      </c>
      <c r="L872" s="89"/>
      <c r="M872" s="235"/>
      <c r="N872" s="253">
        <f>ROUND(I872*H$13*I$13,2)</f>
        <v>80743.59</v>
      </c>
      <c r="O872" s="254">
        <f t="shared" si="18"/>
        <v>0.63</v>
      </c>
    </row>
    <row r="873" spans="1:15" s="28" customFormat="1" ht="15" outlineLevel="1" x14ac:dyDescent="0.25">
      <c r="A873" s="90" t="s">
        <v>2469</v>
      </c>
      <c r="B873" s="91" t="s">
        <v>2289</v>
      </c>
      <c r="C873" s="91" t="s">
        <v>2025</v>
      </c>
      <c r="D873" s="91" t="s">
        <v>2470</v>
      </c>
      <c r="E873" s="92" t="s">
        <v>1964</v>
      </c>
      <c r="F873" s="93" t="s">
        <v>238</v>
      </c>
      <c r="G873" s="99">
        <v>24</v>
      </c>
      <c r="H873" s="95">
        <f>ROUND(I873/G873,2)</f>
        <v>372.52</v>
      </c>
      <c r="I873" s="96">
        <v>8940.48</v>
      </c>
      <c r="J873" s="95">
        <f>ROUND(H873*$H$13*$I$13,2)</f>
        <v>414.65</v>
      </c>
      <c r="K873" s="96">
        <f>ROUND(G873*J873,2)</f>
        <v>9951.6</v>
      </c>
      <c r="L873" s="89"/>
      <c r="M873" s="235"/>
      <c r="N873" s="253">
        <f>ROUND(I873*H$13*I$13,2)</f>
        <v>9951.48</v>
      </c>
      <c r="O873" s="254">
        <f t="shared" si="18"/>
        <v>-0.12</v>
      </c>
    </row>
    <row r="874" spans="1:15" s="28" customFormat="1" ht="15" outlineLevel="1" x14ac:dyDescent="0.25">
      <c r="A874" s="90" t="s">
        <v>2471</v>
      </c>
      <c r="B874" s="91" t="s">
        <v>2289</v>
      </c>
      <c r="C874" s="91" t="s">
        <v>2029</v>
      </c>
      <c r="D874" s="91" t="s">
        <v>2472</v>
      </c>
      <c r="E874" s="92" t="s">
        <v>1968</v>
      </c>
      <c r="F874" s="93" t="s">
        <v>238</v>
      </c>
      <c r="G874" s="99">
        <v>358</v>
      </c>
      <c r="H874" s="95">
        <f>ROUND(I874/G874,2)</f>
        <v>130.56</v>
      </c>
      <c r="I874" s="96">
        <v>46740.480000000003</v>
      </c>
      <c r="J874" s="95">
        <f>ROUND(H874*$H$13*$I$13,2)</f>
        <v>145.32</v>
      </c>
      <c r="K874" s="96">
        <f>ROUND(G874*J874,2)</f>
        <v>52024.56</v>
      </c>
      <c r="L874" s="89"/>
      <c r="M874" s="235"/>
      <c r="N874" s="253">
        <f>ROUND(I874*H$13*I$13,2)</f>
        <v>52025.95</v>
      </c>
      <c r="O874" s="254">
        <f t="shared" si="18"/>
        <v>1.39</v>
      </c>
    </row>
    <row r="875" spans="1:15" s="28" customFormat="1" ht="15" outlineLevel="1" x14ac:dyDescent="0.25">
      <c r="A875" s="90" t="s">
        <v>2473</v>
      </c>
      <c r="B875" s="91" t="s">
        <v>2289</v>
      </c>
      <c r="C875" s="91" t="s">
        <v>2033</v>
      </c>
      <c r="D875" s="91" t="s">
        <v>2474</v>
      </c>
      <c r="E875" s="92" t="s">
        <v>1972</v>
      </c>
      <c r="F875" s="93" t="s">
        <v>238</v>
      </c>
      <c r="G875" s="99">
        <v>20</v>
      </c>
      <c r="H875" s="95">
        <f>ROUND(I875/G875,2)</f>
        <v>644.94000000000005</v>
      </c>
      <c r="I875" s="96">
        <v>12898.84</v>
      </c>
      <c r="J875" s="95">
        <f>ROUND(H875*$H$13*$I$13,2)</f>
        <v>717.87</v>
      </c>
      <c r="K875" s="96">
        <f>ROUND(G875*J875,2)</f>
        <v>14357.4</v>
      </c>
      <c r="L875" s="89"/>
      <c r="M875" s="235"/>
      <c r="N875" s="253">
        <f>ROUND(I875*H$13*I$13,2)</f>
        <v>14357.46</v>
      </c>
      <c r="O875" s="254">
        <f t="shared" si="18"/>
        <v>0.06</v>
      </c>
    </row>
    <row r="876" spans="1:15" s="28" customFormat="1" ht="22.5" outlineLevel="1" x14ac:dyDescent="0.25">
      <c r="A876" s="90" t="s">
        <v>2475</v>
      </c>
      <c r="B876" s="91" t="s">
        <v>2289</v>
      </c>
      <c r="C876" s="91" t="s">
        <v>70</v>
      </c>
      <c r="D876" s="91" t="s">
        <v>1878</v>
      </c>
      <c r="E876" s="92" t="s">
        <v>1879</v>
      </c>
      <c r="F876" s="93" t="s">
        <v>180</v>
      </c>
      <c r="G876" s="100">
        <v>2.15</v>
      </c>
      <c r="H876" s="95">
        <f>ROUND(I876/G876,2)</f>
        <v>186268.5</v>
      </c>
      <c r="I876" s="96">
        <v>400477.28</v>
      </c>
      <c r="J876" s="95">
        <f>ROUND(H876*$H$13*$I$13,2)</f>
        <v>207331.97</v>
      </c>
      <c r="K876" s="96">
        <f>ROUND(G876*J876,2)</f>
        <v>445763.74</v>
      </c>
      <c r="L876" s="89"/>
      <c r="M876" s="235"/>
      <c r="N876" s="253">
        <f>ROUND(I876*H$13*I$13,2)</f>
        <v>445763.73</v>
      </c>
      <c r="O876" s="254">
        <f t="shared" si="18"/>
        <v>-0.01</v>
      </c>
    </row>
    <row r="877" spans="1:15" s="28" customFormat="1" ht="22.5" outlineLevel="1" x14ac:dyDescent="0.25">
      <c r="A877" s="90" t="s">
        <v>2476</v>
      </c>
      <c r="B877" s="91" t="s">
        <v>2289</v>
      </c>
      <c r="C877" s="91" t="s">
        <v>2040</v>
      </c>
      <c r="D877" s="91" t="s">
        <v>1881</v>
      </c>
      <c r="E877" s="92" t="s">
        <v>1882</v>
      </c>
      <c r="F877" s="93" t="s">
        <v>489</v>
      </c>
      <c r="G877" s="98">
        <v>201.7</v>
      </c>
      <c r="H877" s="95">
        <f>ROUND(I877/G877,2)</f>
        <v>443.88</v>
      </c>
      <c r="I877" s="96">
        <v>89530.62</v>
      </c>
      <c r="J877" s="95">
        <f>ROUND(H877*$H$13*$I$13,2)</f>
        <v>494.07</v>
      </c>
      <c r="K877" s="96">
        <f>ROUND(G877*J877,2)</f>
        <v>99653.92</v>
      </c>
      <c r="L877" s="89"/>
      <c r="M877" s="235"/>
      <c r="N877" s="253">
        <f>ROUND(I877*H$13*I$13,2)</f>
        <v>99654.85</v>
      </c>
      <c r="O877" s="254">
        <f t="shared" si="18"/>
        <v>0.93</v>
      </c>
    </row>
    <row r="878" spans="1:15" s="28" customFormat="1" ht="15" outlineLevel="1" x14ac:dyDescent="0.25">
      <c r="A878" s="90" t="s">
        <v>2477</v>
      </c>
      <c r="B878" s="91" t="s">
        <v>2289</v>
      </c>
      <c r="C878" s="91" t="s">
        <v>2478</v>
      </c>
      <c r="D878" s="91" t="s">
        <v>2479</v>
      </c>
      <c r="E878" s="92" t="s">
        <v>1886</v>
      </c>
      <c r="F878" s="93" t="s">
        <v>238</v>
      </c>
      <c r="G878" s="99">
        <v>28</v>
      </c>
      <c r="H878" s="95">
        <f>ROUND(I878/G878,2)</f>
        <v>1022.67</v>
      </c>
      <c r="I878" s="96">
        <v>28634.76</v>
      </c>
      <c r="J878" s="95">
        <f>ROUND(H878*$H$13*$I$13,2)</f>
        <v>1138.31</v>
      </c>
      <c r="K878" s="96">
        <f>ROUND(G878*J878,2)</f>
        <v>31872.68</v>
      </c>
      <c r="L878" s="89"/>
      <c r="M878" s="235"/>
      <c r="N878" s="253">
        <f>ROUND(I878*H$13*I$13,2)</f>
        <v>31872.81</v>
      </c>
      <c r="O878" s="254">
        <f t="shared" si="18"/>
        <v>0.13</v>
      </c>
    </row>
    <row r="879" spans="1:15" s="28" customFormat="1" ht="15" outlineLevel="1" x14ac:dyDescent="0.25">
      <c r="A879" s="90" t="s">
        <v>2480</v>
      </c>
      <c r="B879" s="91" t="s">
        <v>2289</v>
      </c>
      <c r="C879" s="91" t="s">
        <v>2481</v>
      </c>
      <c r="D879" s="91" t="s">
        <v>2482</v>
      </c>
      <c r="E879" s="92" t="s">
        <v>1890</v>
      </c>
      <c r="F879" s="93" t="s">
        <v>238</v>
      </c>
      <c r="G879" s="99">
        <v>32</v>
      </c>
      <c r="H879" s="95">
        <f>ROUND(I879/G879,2)</f>
        <v>1101.8699999999999</v>
      </c>
      <c r="I879" s="96">
        <v>35259.83</v>
      </c>
      <c r="J879" s="95">
        <f>ROUND(H879*$H$13*$I$13,2)</f>
        <v>1226.47</v>
      </c>
      <c r="K879" s="96">
        <f>ROUND(G879*J879,2)</f>
        <v>39247.040000000001</v>
      </c>
      <c r="L879" s="89"/>
      <c r="M879" s="235"/>
      <c r="N879" s="253">
        <f>ROUND(I879*H$13*I$13,2)</f>
        <v>39247.050000000003</v>
      </c>
      <c r="O879" s="254">
        <f t="shared" si="18"/>
        <v>0.01</v>
      </c>
    </row>
    <row r="880" spans="1:15" s="28" customFormat="1" ht="15" outlineLevel="1" x14ac:dyDescent="0.25">
      <c r="A880" s="90" t="s">
        <v>2483</v>
      </c>
      <c r="B880" s="91" t="s">
        <v>2289</v>
      </c>
      <c r="C880" s="91" t="s">
        <v>2484</v>
      </c>
      <c r="D880" s="91" t="s">
        <v>2485</v>
      </c>
      <c r="E880" s="92" t="s">
        <v>1894</v>
      </c>
      <c r="F880" s="93" t="s">
        <v>238</v>
      </c>
      <c r="G880" s="99">
        <v>18</v>
      </c>
      <c r="H880" s="95">
        <f>ROUND(I880/G880,2)</f>
        <v>1039.21</v>
      </c>
      <c r="I880" s="96">
        <v>18705.810000000001</v>
      </c>
      <c r="J880" s="95">
        <f>ROUND(H880*$H$13*$I$13,2)</f>
        <v>1156.73</v>
      </c>
      <c r="K880" s="96">
        <f>ROUND(G880*J880,2)</f>
        <v>20821.14</v>
      </c>
      <c r="L880" s="89"/>
      <c r="M880" s="235"/>
      <c r="N880" s="253">
        <f>ROUND(I880*H$13*I$13,2)</f>
        <v>20821.09</v>
      </c>
      <c r="O880" s="254">
        <f t="shared" si="18"/>
        <v>-0.05</v>
      </c>
    </row>
    <row r="881" spans="1:15" s="28" customFormat="1" ht="15" outlineLevel="1" x14ac:dyDescent="0.25">
      <c r="A881" s="90" t="s">
        <v>2486</v>
      </c>
      <c r="B881" s="91" t="s">
        <v>2289</v>
      </c>
      <c r="C881" s="91" t="s">
        <v>2487</v>
      </c>
      <c r="D881" s="91" t="s">
        <v>2488</v>
      </c>
      <c r="E881" s="92" t="s">
        <v>1898</v>
      </c>
      <c r="F881" s="93" t="s">
        <v>238</v>
      </c>
      <c r="G881" s="99">
        <v>176</v>
      </c>
      <c r="H881" s="95">
        <f>ROUND(I881/G881,2)</f>
        <v>241.09</v>
      </c>
      <c r="I881" s="96">
        <v>42431.8</v>
      </c>
      <c r="J881" s="95">
        <f>ROUND(H881*$H$13*$I$13,2)</f>
        <v>268.35000000000002</v>
      </c>
      <c r="K881" s="96">
        <f>ROUND(G881*J881,2)</f>
        <v>47229.599999999999</v>
      </c>
      <c r="L881" s="89"/>
      <c r="M881" s="235"/>
      <c r="N881" s="253">
        <f>ROUND(I881*H$13*I$13,2)</f>
        <v>47230.04</v>
      </c>
      <c r="O881" s="254">
        <f t="shared" si="18"/>
        <v>0.44</v>
      </c>
    </row>
    <row r="882" spans="1:15" s="28" customFormat="1" ht="15" outlineLevel="1" x14ac:dyDescent="0.25">
      <c r="A882" s="90" t="s">
        <v>2489</v>
      </c>
      <c r="B882" s="91" t="s">
        <v>2289</v>
      </c>
      <c r="C882" s="91" t="s">
        <v>2490</v>
      </c>
      <c r="D882" s="91" t="s">
        <v>2491</v>
      </c>
      <c r="E882" s="92" t="s">
        <v>1902</v>
      </c>
      <c r="F882" s="93" t="s">
        <v>238</v>
      </c>
      <c r="G882" s="99">
        <v>20</v>
      </c>
      <c r="H882" s="95">
        <f>ROUND(I882/G882,2)</f>
        <v>1477.87</v>
      </c>
      <c r="I882" s="96">
        <v>29557.41</v>
      </c>
      <c r="J882" s="95">
        <f>ROUND(H882*$H$13*$I$13,2)</f>
        <v>1644.99</v>
      </c>
      <c r="K882" s="96">
        <f>ROUND(G882*J882,2)</f>
        <v>32899.800000000003</v>
      </c>
      <c r="L882" s="89"/>
      <c r="M882" s="235"/>
      <c r="N882" s="253">
        <f>ROUND(I882*H$13*I$13,2)</f>
        <v>32899.800000000003</v>
      </c>
      <c r="O882" s="254">
        <f t="shared" si="18"/>
        <v>0</v>
      </c>
    </row>
    <row r="883" spans="1:15" s="28" customFormat="1" ht="22.5" outlineLevel="1" x14ac:dyDescent="0.25">
      <c r="A883" s="90" t="s">
        <v>2492</v>
      </c>
      <c r="B883" s="91" t="s">
        <v>2289</v>
      </c>
      <c r="C883" s="91" t="s">
        <v>91</v>
      </c>
      <c r="D883" s="91" t="s">
        <v>2493</v>
      </c>
      <c r="E883" s="92" t="s">
        <v>2494</v>
      </c>
      <c r="F883" s="93" t="s">
        <v>180</v>
      </c>
      <c r="G883" s="100">
        <v>0.45</v>
      </c>
      <c r="H883" s="95">
        <f>ROUND(I883/G883,2)</f>
        <v>104205.75999999999</v>
      </c>
      <c r="I883" s="96">
        <v>46892.59</v>
      </c>
      <c r="J883" s="95">
        <f>ROUND(H883*$H$13*$I$13,2)</f>
        <v>115989.47</v>
      </c>
      <c r="K883" s="96">
        <f>ROUND(G883*J883,2)</f>
        <v>52195.26</v>
      </c>
      <c r="L883" s="89"/>
      <c r="M883" s="235"/>
      <c r="N883" s="253">
        <f>ROUND(I883*H$13*I$13,2)</f>
        <v>52195.26</v>
      </c>
      <c r="O883" s="254">
        <f t="shared" si="18"/>
        <v>0</v>
      </c>
    </row>
    <row r="884" spans="1:15" s="28" customFormat="1" ht="22.5" outlineLevel="1" x14ac:dyDescent="0.25">
      <c r="A884" s="90" t="s">
        <v>2495</v>
      </c>
      <c r="B884" s="91" t="s">
        <v>2289</v>
      </c>
      <c r="C884" s="91" t="s">
        <v>207</v>
      </c>
      <c r="D884" s="91" t="s">
        <v>2496</v>
      </c>
      <c r="E884" s="92" t="s">
        <v>2497</v>
      </c>
      <c r="F884" s="93" t="s">
        <v>489</v>
      </c>
      <c r="G884" s="99">
        <v>45</v>
      </c>
      <c r="H884" s="95">
        <f>ROUND(I884/G884,2)</f>
        <v>475.7</v>
      </c>
      <c r="I884" s="96">
        <v>21406.46</v>
      </c>
      <c r="J884" s="95">
        <f>ROUND(H884*$H$13*$I$13,2)</f>
        <v>529.49</v>
      </c>
      <c r="K884" s="96">
        <f>ROUND(G884*J884,2)</f>
        <v>23827.05</v>
      </c>
      <c r="L884" s="89"/>
      <c r="M884" s="235"/>
      <c r="N884" s="253">
        <f>ROUND(I884*H$13*I$13,2)</f>
        <v>23827.13</v>
      </c>
      <c r="O884" s="254">
        <f t="shared" si="18"/>
        <v>0.08</v>
      </c>
    </row>
    <row r="885" spans="1:15" s="28" customFormat="1" ht="22.5" outlineLevel="1" x14ac:dyDescent="0.25">
      <c r="A885" s="90" t="s">
        <v>2498</v>
      </c>
      <c r="B885" s="91" t="s">
        <v>2289</v>
      </c>
      <c r="C885" s="91" t="s">
        <v>94</v>
      </c>
      <c r="D885" s="91" t="s">
        <v>2499</v>
      </c>
      <c r="E885" s="92" t="s">
        <v>2500</v>
      </c>
      <c r="F885" s="93" t="s">
        <v>180</v>
      </c>
      <c r="G885" s="100">
        <v>0.06</v>
      </c>
      <c r="H885" s="95">
        <f>ROUND(I885/G885,2)</f>
        <v>116440.67</v>
      </c>
      <c r="I885" s="96">
        <v>6986.44</v>
      </c>
      <c r="J885" s="95">
        <f>ROUND(H885*$H$13*$I$13,2)</f>
        <v>129607.92</v>
      </c>
      <c r="K885" s="96">
        <f>ROUND(G885*J885,2)</f>
        <v>7776.48</v>
      </c>
      <c r="L885" s="89"/>
      <c r="M885" s="235"/>
      <c r="N885" s="253">
        <f>ROUND(I885*H$13*I$13,2)</f>
        <v>7776.48</v>
      </c>
      <c r="O885" s="254">
        <f t="shared" si="18"/>
        <v>0</v>
      </c>
    </row>
    <row r="886" spans="1:15" s="28" customFormat="1" ht="22.5" outlineLevel="1" x14ac:dyDescent="0.25">
      <c r="A886" s="90" t="s">
        <v>2501</v>
      </c>
      <c r="B886" s="91" t="s">
        <v>2289</v>
      </c>
      <c r="C886" s="91" t="s">
        <v>216</v>
      </c>
      <c r="D886" s="91" t="s">
        <v>2502</v>
      </c>
      <c r="E886" s="92" t="s">
        <v>2503</v>
      </c>
      <c r="F886" s="93" t="s">
        <v>489</v>
      </c>
      <c r="G886" s="99">
        <v>6</v>
      </c>
      <c r="H886" s="95">
        <f>ROUND(I886/G886,2)</f>
        <v>713.45</v>
      </c>
      <c r="I886" s="96">
        <v>4280.71</v>
      </c>
      <c r="J886" s="95">
        <f>ROUND(H886*$H$13*$I$13,2)</f>
        <v>794.13</v>
      </c>
      <c r="K886" s="96">
        <f>ROUND(G886*J886,2)</f>
        <v>4764.78</v>
      </c>
      <c r="L886" s="89"/>
      <c r="M886" s="235"/>
      <c r="N886" s="253">
        <f>ROUND(I886*H$13*I$13,2)</f>
        <v>4764.78</v>
      </c>
      <c r="O886" s="254">
        <f t="shared" si="18"/>
        <v>0</v>
      </c>
    </row>
    <row r="887" spans="1:15" s="28" customFormat="1" ht="15" outlineLevel="1" x14ac:dyDescent="0.25">
      <c r="A887" s="90" t="s">
        <v>2504</v>
      </c>
      <c r="B887" s="91" t="s">
        <v>2289</v>
      </c>
      <c r="C887" s="91" t="s">
        <v>305</v>
      </c>
      <c r="D887" s="91" t="s">
        <v>1975</v>
      </c>
      <c r="E887" s="92" t="s">
        <v>1976</v>
      </c>
      <c r="F887" s="93" t="s">
        <v>380</v>
      </c>
      <c r="G887" s="99">
        <v>550</v>
      </c>
      <c r="H887" s="95">
        <f>ROUND(I887/G887,2)</f>
        <v>168.31</v>
      </c>
      <c r="I887" s="96">
        <v>92572.59</v>
      </c>
      <c r="J887" s="95">
        <f>ROUND(H887*$H$13*$I$13,2)</f>
        <v>187.34</v>
      </c>
      <c r="K887" s="96">
        <f>ROUND(G887*J887,2)</f>
        <v>103037</v>
      </c>
      <c r="L887" s="89"/>
      <c r="M887" s="235"/>
      <c r="N887" s="253">
        <f>ROUND(I887*H$13*I$13,2)</f>
        <v>103040.81</v>
      </c>
      <c r="O887" s="254">
        <f t="shared" si="18"/>
        <v>3.81</v>
      </c>
    </row>
    <row r="888" spans="1:15" s="28" customFormat="1" ht="22.5" outlineLevel="1" x14ac:dyDescent="0.25">
      <c r="A888" s="90" t="s">
        <v>2505</v>
      </c>
      <c r="B888" s="91" t="s">
        <v>2289</v>
      </c>
      <c r="C888" s="91" t="s">
        <v>95</v>
      </c>
      <c r="D888" s="91" t="s">
        <v>1859</v>
      </c>
      <c r="E888" s="92" t="s">
        <v>1860</v>
      </c>
      <c r="F888" s="93" t="s">
        <v>180</v>
      </c>
      <c r="G888" s="98">
        <v>1.8</v>
      </c>
      <c r="H888" s="95">
        <f>ROUND(I888/G888,2)</f>
        <v>99000.58</v>
      </c>
      <c r="I888" s="96">
        <v>178201.05</v>
      </c>
      <c r="J888" s="95">
        <f>ROUND(H888*$H$13*$I$13,2)</f>
        <v>110195.68</v>
      </c>
      <c r="K888" s="96">
        <f>ROUND(G888*J888,2)</f>
        <v>198352.22</v>
      </c>
      <c r="L888" s="89"/>
      <c r="M888" s="235"/>
      <c r="N888" s="253">
        <f>ROUND(I888*H$13*I$13,2)</f>
        <v>198352.24</v>
      </c>
      <c r="O888" s="254">
        <f t="shared" si="18"/>
        <v>0.02</v>
      </c>
    </row>
    <row r="889" spans="1:15" s="28" customFormat="1" ht="15" outlineLevel="1" x14ac:dyDescent="0.25">
      <c r="A889" s="90" t="s">
        <v>2506</v>
      </c>
      <c r="B889" s="91" t="s">
        <v>2289</v>
      </c>
      <c r="C889" s="91" t="s">
        <v>224</v>
      </c>
      <c r="D889" s="91" t="s">
        <v>2507</v>
      </c>
      <c r="E889" s="92" t="s">
        <v>2508</v>
      </c>
      <c r="F889" s="93" t="s">
        <v>489</v>
      </c>
      <c r="G889" s="98">
        <v>182.2</v>
      </c>
      <c r="H889" s="95">
        <f>ROUND(I889/G889,2)</f>
        <v>367.83</v>
      </c>
      <c r="I889" s="96">
        <v>67017.84</v>
      </c>
      <c r="J889" s="95">
        <f>ROUND(H889*$H$13*$I$13,2)</f>
        <v>409.42</v>
      </c>
      <c r="K889" s="96">
        <f>ROUND(G889*J889,2)</f>
        <v>74596.320000000007</v>
      </c>
      <c r="L889" s="89"/>
      <c r="M889" s="235"/>
      <c r="N889" s="253">
        <f>ROUND(I889*H$13*I$13,2)</f>
        <v>74596.3</v>
      </c>
      <c r="O889" s="254">
        <f t="shared" si="18"/>
        <v>-0.02</v>
      </c>
    </row>
    <row r="890" spans="1:15" s="28" customFormat="1" ht="22.5" outlineLevel="1" x14ac:dyDescent="0.25">
      <c r="A890" s="90" t="s">
        <v>2509</v>
      </c>
      <c r="B890" s="91" t="s">
        <v>2289</v>
      </c>
      <c r="C890" s="91" t="s">
        <v>115</v>
      </c>
      <c r="D890" s="91" t="s">
        <v>1838</v>
      </c>
      <c r="E890" s="92" t="s">
        <v>1839</v>
      </c>
      <c r="F890" s="93" t="s">
        <v>180</v>
      </c>
      <c r="G890" s="98">
        <v>1.1000000000000001</v>
      </c>
      <c r="H890" s="95">
        <f>ROUND(I890/G890,2)</f>
        <v>86341.92</v>
      </c>
      <c r="I890" s="96">
        <v>94976.11</v>
      </c>
      <c r="J890" s="95">
        <f>ROUND(H890*$H$13*$I$13,2)</f>
        <v>96105.57</v>
      </c>
      <c r="K890" s="96">
        <f>ROUND(G890*J890,2)</f>
        <v>105716.13</v>
      </c>
      <c r="L890" s="89"/>
      <c r="M890" s="235"/>
      <c r="N890" s="253">
        <f>ROUND(I890*H$13*I$13,2)</f>
        <v>105716.12</v>
      </c>
      <c r="O890" s="254">
        <f t="shared" si="18"/>
        <v>-0.01</v>
      </c>
    </row>
    <row r="891" spans="1:15" s="28" customFormat="1" ht="15" outlineLevel="1" x14ac:dyDescent="0.25">
      <c r="A891" s="90" t="s">
        <v>2510</v>
      </c>
      <c r="B891" s="91" t="s">
        <v>2289</v>
      </c>
      <c r="C891" s="91" t="s">
        <v>231</v>
      </c>
      <c r="D891" s="91" t="s">
        <v>2511</v>
      </c>
      <c r="E891" s="92" t="s">
        <v>2512</v>
      </c>
      <c r="F891" s="93" t="s">
        <v>489</v>
      </c>
      <c r="G891" s="99">
        <v>111</v>
      </c>
      <c r="H891" s="95">
        <f>ROUND(I891/G891,2)</f>
        <v>541.52</v>
      </c>
      <c r="I891" s="96">
        <v>60108.56</v>
      </c>
      <c r="J891" s="95">
        <f>ROUND(H891*$H$13*$I$13,2)</f>
        <v>602.76</v>
      </c>
      <c r="K891" s="96">
        <f>ROUND(G891*J891,2)</f>
        <v>66906.36</v>
      </c>
      <c r="L891" s="89"/>
      <c r="M891" s="235"/>
      <c r="N891" s="253">
        <f>ROUND(I891*H$13*I$13,2)</f>
        <v>66905.710000000006</v>
      </c>
      <c r="O891" s="254">
        <f t="shared" si="18"/>
        <v>-0.65</v>
      </c>
    </row>
    <row r="892" spans="1:15" s="28" customFormat="1" ht="22.5" outlineLevel="1" x14ac:dyDescent="0.25">
      <c r="A892" s="90" t="s">
        <v>2513</v>
      </c>
      <c r="B892" s="91" t="s">
        <v>2289</v>
      </c>
      <c r="C892" s="91" t="s">
        <v>319</v>
      </c>
      <c r="D892" s="91" t="s">
        <v>2514</v>
      </c>
      <c r="E892" s="92" t="s">
        <v>2515</v>
      </c>
      <c r="F892" s="93" t="s">
        <v>1827</v>
      </c>
      <c r="G892" s="98">
        <v>0.8</v>
      </c>
      <c r="H892" s="95">
        <f>ROUND(I892/G892,2)</f>
        <v>1955.51</v>
      </c>
      <c r="I892" s="96">
        <v>1564.41</v>
      </c>
      <c r="J892" s="95">
        <f>ROUND(H892*$H$13*$I$13,2)</f>
        <v>2176.64</v>
      </c>
      <c r="K892" s="96">
        <f>ROUND(G892*J892,2)</f>
        <v>1741.31</v>
      </c>
      <c r="L892" s="89"/>
      <c r="M892" s="235"/>
      <c r="N892" s="253">
        <f>ROUND(I892*H$13*I$13,2)</f>
        <v>1741.32</v>
      </c>
      <c r="O892" s="254">
        <f t="shared" si="18"/>
        <v>0.01</v>
      </c>
    </row>
    <row r="893" spans="1:15" s="28" customFormat="1" ht="15" outlineLevel="1" x14ac:dyDescent="0.25">
      <c r="A893" s="90" t="s">
        <v>2516</v>
      </c>
      <c r="B893" s="91" t="s">
        <v>2289</v>
      </c>
      <c r="C893" s="91" t="s">
        <v>323</v>
      </c>
      <c r="D893" s="91" t="s">
        <v>2517</v>
      </c>
      <c r="E893" s="92" t="s">
        <v>2518</v>
      </c>
      <c r="F893" s="93" t="s">
        <v>1827</v>
      </c>
      <c r="G893" s="99">
        <v>2</v>
      </c>
      <c r="H893" s="95">
        <f>ROUND(I893/G893,2)</f>
        <v>1118.83</v>
      </c>
      <c r="I893" s="96">
        <v>2237.66</v>
      </c>
      <c r="J893" s="95">
        <f>ROUND(H893*$H$13*$I$13,2)</f>
        <v>1245.3499999999999</v>
      </c>
      <c r="K893" s="96">
        <f>ROUND(G893*J893,2)</f>
        <v>2490.6999999999998</v>
      </c>
      <c r="L893" s="89"/>
      <c r="M893" s="235"/>
      <c r="N893" s="253">
        <f>ROUND(I893*H$13*I$13,2)</f>
        <v>2490.6999999999998</v>
      </c>
      <c r="O893" s="254">
        <f t="shared" si="18"/>
        <v>0</v>
      </c>
    </row>
    <row r="894" spans="1:15" s="28" customFormat="1" ht="15" outlineLevel="1" x14ac:dyDescent="0.25">
      <c r="A894" s="90" t="s">
        <v>2519</v>
      </c>
      <c r="B894" s="91" t="s">
        <v>2289</v>
      </c>
      <c r="C894" s="91" t="s">
        <v>2520</v>
      </c>
      <c r="D894" s="91" t="s">
        <v>2521</v>
      </c>
      <c r="E894" s="92" t="s">
        <v>2522</v>
      </c>
      <c r="F894" s="93" t="s">
        <v>1827</v>
      </c>
      <c r="G894" s="99">
        <v>2</v>
      </c>
      <c r="H894" s="95">
        <f>ROUND(I894/G894,2)</f>
        <v>1895.37</v>
      </c>
      <c r="I894" s="96">
        <v>3790.73</v>
      </c>
      <c r="J894" s="95">
        <f>ROUND(H894*$H$13*$I$13,2)</f>
        <v>2109.6999999999998</v>
      </c>
      <c r="K894" s="96">
        <f>ROUND(G894*J894,2)</f>
        <v>4219.3999999999996</v>
      </c>
      <c r="L894" s="89"/>
      <c r="M894" s="235"/>
      <c r="N894" s="253">
        <f>ROUND(I894*H$13*I$13,2)</f>
        <v>4219.3900000000003</v>
      </c>
      <c r="O894" s="254">
        <f t="shared" si="18"/>
        <v>-0.01</v>
      </c>
    </row>
    <row r="895" spans="1:15" s="28" customFormat="1" ht="15" outlineLevel="1" x14ac:dyDescent="0.25">
      <c r="A895" s="90" t="s">
        <v>2523</v>
      </c>
      <c r="B895" s="91" t="s">
        <v>2289</v>
      </c>
      <c r="C895" s="91" t="s">
        <v>2524</v>
      </c>
      <c r="D895" s="91" t="s">
        <v>2525</v>
      </c>
      <c r="E895" s="92" t="s">
        <v>2526</v>
      </c>
      <c r="F895" s="93" t="s">
        <v>1827</v>
      </c>
      <c r="G895" s="98">
        <v>0.8</v>
      </c>
      <c r="H895" s="95">
        <f>ROUND(I895/G895,2)</f>
        <v>245.48</v>
      </c>
      <c r="I895" s="96">
        <v>196.38</v>
      </c>
      <c r="J895" s="95">
        <f>ROUND(H895*$H$13*$I$13,2)</f>
        <v>273.24</v>
      </c>
      <c r="K895" s="96">
        <f>ROUND(G895*J895,2)</f>
        <v>218.59</v>
      </c>
      <c r="L895" s="89"/>
      <c r="M895" s="235"/>
      <c r="N895" s="253">
        <f>ROUND(I895*H$13*I$13,2)</f>
        <v>218.59</v>
      </c>
      <c r="O895" s="254">
        <f t="shared" si="18"/>
        <v>0</v>
      </c>
    </row>
    <row r="896" spans="1:15" s="28" customFormat="1" ht="15" outlineLevel="1" x14ac:dyDescent="0.25">
      <c r="A896" s="90" t="s">
        <v>2527</v>
      </c>
      <c r="B896" s="91" t="s">
        <v>2289</v>
      </c>
      <c r="C896" s="91" t="s">
        <v>2528</v>
      </c>
      <c r="D896" s="91" t="s">
        <v>2529</v>
      </c>
      <c r="E896" s="92" t="s">
        <v>2530</v>
      </c>
      <c r="F896" s="93" t="s">
        <v>1827</v>
      </c>
      <c r="G896" s="98">
        <v>0.8</v>
      </c>
      <c r="H896" s="95">
        <f>ROUND(I896/G896,2)</f>
        <v>421.51</v>
      </c>
      <c r="I896" s="96">
        <v>337.21</v>
      </c>
      <c r="J896" s="95">
        <f>ROUND(H896*$H$13*$I$13,2)</f>
        <v>469.17</v>
      </c>
      <c r="K896" s="96">
        <f>ROUND(G896*J896,2)</f>
        <v>375.34</v>
      </c>
      <c r="L896" s="89"/>
      <c r="M896" s="235"/>
      <c r="N896" s="253">
        <f>ROUND(I896*H$13*I$13,2)</f>
        <v>375.34</v>
      </c>
      <c r="O896" s="254">
        <f t="shared" si="18"/>
        <v>0</v>
      </c>
    </row>
    <row r="897" spans="1:15" s="28" customFormat="1" ht="15" outlineLevel="1" x14ac:dyDescent="0.25">
      <c r="A897" s="90" t="s">
        <v>2531</v>
      </c>
      <c r="B897" s="91" t="s">
        <v>2289</v>
      </c>
      <c r="C897" s="91" t="s">
        <v>2532</v>
      </c>
      <c r="D897" s="91" t="s">
        <v>2533</v>
      </c>
      <c r="E897" s="92" t="s">
        <v>2534</v>
      </c>
      <c r="F897" s="93" t="s">
        <v>1827</v>
      </c>
      <c r="G897" s="98">
        <v>1.2</v>
      </c>
      <c r="H897" s="95">
        <f>ROUND(I897/G897,2)</f>
        <v>528.12</v>
      </c>
      <c r="I897" s="96">
        <v>633.74</v>
      </c>
      <c r="J897" s="95">
        <f>ROUND(H897*$H$13*$I$13,2)</f>
        <v>587.84</v>
      </c>
      <c r="K897" s="96">
        <f>ROUND(G897*J897,2)</f>
        <v>705.41</v>
      </c>
      <c r="L897" s="89"/>
      <c r="M897" s="235"/>
      <c r="N897" s="253">
        <f>ROUND(I897*H$13*I$13,2)</f>
        <v>705.4</v>
      </c>
      <c r="O897" s="254">
        <f t="shared" si="18"/>
        <v>-0.01</v>
      </c>
    </row>
    <row r="898" spans="1:15" s="28" customFormat="1" ht="15" outlineLevel="1" x14ac:dyDescent="0.25">
      <c r="A898" s="90" t="s">
        <v>2535</v>
      </c>
      <c r="B898" s="91" t="s">
        <v>2289</v>
      </c>
      <c r="C898" s="91" t="s">
        <v>2536</v>
      </c>
      <c r="D898" s="91" t="s">
        <v>2537</v>
      </c>
      <c r="E898" s="92" t="s">
        <v>2538</v>
      </c>
      <c r="F898" s="93" t="s">
        <v>1827</v>
      </c>
      <c r="G898" s="98">
        <v>0.8</v>
      </c>
      <c r="H898" s="95">
        <f>ROUND(I898/G898,2)</f>
        <v>904.65</v>
      </c>
      <c r="I898" s="96">
        <v>723.72</v>
      </c>
      <c r="J898" s="95">
        <f>ROUND(H898*$H$13*$I$13,2)</f>
        <v>1006.95</v>
      </c>
      <c r="K898" s="96">
        <f>ROUND(G898*J898,2)</f>
        <v>805.56</v>
      </c>
      <c r="L898" s="89"/>
      <c r="M898" s="235"/>
      <c r="N898" s="253">
        <f>ROUND(I898*H$13*I$13,2)</f>
        <v>805.56</v>
      </c>
      <c r="O898" s="254">
        <f t="shared" si="18"/>
        <v>0</v>
      </c>
    </row>
    <row r="899" spans="1:15" s="28" customFormat="1" ht="15" outlineLevel="1" x14ac:dyDescent="0.25">
      <c r="A899" s="90" t="s">
        <v>2539</v>
      </c>
      <c r="B899" s="91" t="s">
        <v>2289</v>
      </c>
      <c r="C899" s="91" t="s">
        <v>2540</v>
      </c>
      <c r="D899" s="91" t="s">
        <v>2541</v>
      </c>
      <c r="E899" s="92" t="s">
        <v>2542</v>
      </c>
      <c r="F899" s="93" t="s">
        <v>1827</v>
      </c>
      <c r="G899" s="98">
        <v>0.6</v>
      </c>
      <c r="H899" s="95">
        <f>ROUND(I899/G899,2)</f>
        <v>1150.1300000000001</v>
      </c>
      <c r="I899" s="96">
        <v>690.08</v>
      </c>
      <c r="J899" s="95">
        <f>ROUND(H899*$H$13*$I$13,2)</f>
        <v>1280.19</v>
      </c>
      <c r="K899" s="96">
        <f>ROUND(G899*J899,2)</f>
        <v>768.11</v>
      </c>
      <c r="L899" s="89"/>
      <c r="M899" s="235"/>
      <c r="N899" s="253">
        <f>ROUND(I899*H$13*I$13,2)</f>
        <v>768.12</v>
      </c>
      <c r="O899" s="254">
        <f t="shared" si="18"/>
        <v>0.01</v>
      </c>
    </row>
    <row r="900" spans="1:15" s="28" customFormat="1" ht="15" outlineLevel="1" x14ac:dyDescent="0.25">
      <c r="A900" s="90" t="s">
        <v>2543</v>
      </c>
      <c r="B900" s="91" t="s">
        <v>2289</v>
      </c>
      <c r="C900" s="91" t="s">
        <v>2544</v>
      </c>
      <c r="D900" s="91" t="s">
        <v>2545</v>
      </c>
      <c r="E900" s="92" t="s">
        <v>2546</v>
      </c>
      <c r="F900" s="93" t="s">
        <v>1827</v>
      </c>
      <c r="G900" s="98">
        <v>4.4000000000000004</v>
      </c>
      <c r="H900" s="95">
        <f>ROUND(I900/G900,2)</f>
        <v>1335.95</v>
      </c>
      <c r="I900" s="96">
        <v>5878.17</v>
      </c>
      <c r="J900" s="95">
        <f>ROUND(H900*$H$13*$I$13,2)</f>
        <v>1487.02</v>
      </c>
      <c r="K900" s="96">
        <f>ROUND(G900*J900,2)</f>
        <v>6542.89</v>
      </c>
      <c r="L900" s="89"/>
      <c r="M900" s="235"/>
      <c r="N900" s="253">
        <f>ROUND(I900*H$13*I$13,2)</f>
        <v>6542.88</v>
      </c>
      <c r="O900" s="254">
        <f t="shared" si="18"/>
        <v>-0.01</v>
      </c>
    </row>
    <row r="901" spans="1:15" s="28" customFormat="1" ht="15" outlineLevel="1" x14ac:dyDescent="0.25">
      <c r="A901" s="90" t="s">
        <v>2547</v>
      </c>
      <c r="B901" s="91" t="s">
        <v>2289</v>
      </c>
      <c r="C901" s="91" t="s">
        <v>2548</v>
      </c>
      <c r="D901" s="91" t="s">
        <v>2549</v>
      </c>
      <c r="E901" s="92" t="s">
        <v>2550</v>
      </c>
      <c r="F901" s="93" t="s">
        <v>1827</v>
      </c>
      <c r="G901" s="98">
        <v>4.5999999999999996</v>
      </c>
      <c r="H901" s="95">
        <f>ROUND(I901/G901,2)</f>
        <v>2998.55</v>
      </c>
      <c r="I901" s="96">
        <v>13793.32</v>
      </c>
      <c r="J901" s="95">
        <f>ROUND(H901*$H$13*$I$13,2)</f>
        <v>3337.63</v>
      </c>
      <c r="K901" s="96">
        <f>ROUND(G901*J901,2)</f>
        <v>15353.1</v>
      </c>
      <c r="L901" s="89"/>
      <c r="M901" s="235"/>
      <c r="N901" s="253">
        <f>ROUND(I901*H$13*I$13,2)</f>
        <v>15353.09</v>
      </c>
      <c r="O901" s="254">
        <f t="shared" si="18"/>
        <v>-0.01</v>
      </c>
    </row>
    <row r="902" spans="1:15" s="28" customFormat="1" ht="15" outlineLevel="1" x14ac:dyDescent="0.25">
      <c r="A902" s="90" t="s">
        <v>2551</v>
      </c>
      <c r="B902" s="91" t="s">
        <v>2289</v>
      </c>
      <c r="C902" s="91" t="s">
        <v>2552</v>
      </c>
      <c r="D902" s="91" t="s">
        <v>2553</v>
      </c>
      <c r="E902" s="92" t="s">
        <v>2554</v>
      </c>
      <c r="F902" s="93" t="s">
        <v>1827</v>
      </c>
      <c r="G902" s="98">
        <v>0.6</v>
      </c>
      <c r="H902" s="95">
        <f>ROUND(I902/G902,2)</f>
        <v>1739.87</v>
      </c>
      <c r="I902" s="96">
        <v>1043.92</v>
      </c>
      <c r="J902" s="95">
        <f>ROUND(H902*$H$13*$I$13,2)</f>
        <v>1936.62</v>
      </c>
      <c r="K902" s="96">
        <f>ROUND(G902*J902,2)</f>
        <v>1161.97</v>
      </c>
      <c r="L902" s="89"/>
      <c r="M902" s="235"/>
      <c r="N902" s="253">
        <f>ROUND(I902*H$13*I$13,2)</f>
        <v>1161.97</v>
      </c>
      <c r="O902" s="254">
        <f t="shared" si="18"/>
        <v>0</v>
      </c>
    </row>
    <row r="903" spans="1:15" s="28" customFormat="1" ht="15" outlineLevel="1" x14ac:dyDescent="0.25">
      <c r="A903" s="90" t="s">
        <v>2555</v>
      </c>
      <c r="B903" s="91" t="s">
        <v>2289</v>
      </c>
      <c r="C903" s="91" t="s">
        <v>2556</v>
      </c>
      <c r="D903" s="91" t="s">
        <v>2557</v>
      </c>
      <c r="E903" s="92" t="s">
        <v>2558</v>
      </c>
      <c r="F903" s="93" t="s">
        <v>1827</v>
      </c>
      <c r="G903" s="98">
        <v>0.6</v>
      </c>
      <c r="H903" s="95">
        <f>ROUND(I903/G903,2)</f>
        <v>4241.58</v>
      </c>
      <c r="I903" s="96">
        <v>2544.9499999999998</v>
      </c>
      <c r="J903" s="95">
        <f>ROUND(H903*$H$13*$I$13,2)</f>
        <v>4721.22</v>
      </c>
      <c r="K903" s="96">
        <f>ROUND(G903*J903,2)</f>
        <v>2832.73</v>
      </c>
      <c r="L903" s="89"/>
      <c r="M903" s="235"/>
      <c r="N903" s="253">
        <f>ROUND(I903*H$13*I$13,2)</f>
        <v>2832.74</v>
      </c>
      <c r="O903" s="254">
        <f t="shared" si="18"/>
        <v>0.01</v>
      </c>
    </row>
    <row r="904" spans="1:15" s="28" customFormat="1" ht="22.5" outlineLevel="1" x14ac:dyDescent="0.25">
      <c r="A904" s="90" t="s">
        <v>2559</v>
      </c>
      <c r="B904" s="91" t="s">
        <v>2289</v>
      </c>
      <c r="C904" s="91" t="s">
        <v>235</v>
      </c>
      <c r="D904" s="91" t="s">
        <v>2560</v>
      </c>
      <c r="E904" s="92" t="s">
        <v>2561</v>
      </c>
      <c r="F904" s="93" t="s">
        <v>180</v>
      </c>
      <c r="G904" s="100">
        <v>0.51</v>
      </c>
      <c r="H904" s="95">
        <f>ROUND(I904/G904,2)</f>
        <v>9113.35</v>
      </c>
      <c r="I904" s="96">
        <v>4647.8100000000004</v>
      </c>
      <c r="J904" s="95">
        <f>ROUND(H904*$H$13*$I$13,2)</f>
        <v>10143.9</v>
      </c>
      <c r="K904" s="96">
        <f>ROUND(G904*J904,2)</f>
        <v>5173.3900000000003</v>
      </c>
      <c r="L904" s="89"/>
      <c r="M904" s="235"/>
      <c r="N904" s="253">
        <f>ROUND(I904*H$13*I$13,2)</f>
        <v>5173.3900000000003</v>
      </c>
      <c r="O904" s="254">
        <f t="shared" si="18"/>
        <v>0</v>
      </c>
    </row>
    <row r="905" spans="1:15" s="28" customFormat="1" ht="22.5" outlineLevel="1" x14ac:dyDescent="0.25">
      <c r="A905" s="90" t="s">
        <v>2562</v>
      </c>
      <c r="B905" s="91" t="s">
        <v>2289</v>
      </c>
      <c r="C905" s="91" t="s">
        <v>240</v>
      </c>
      <c r="D905" s="91" t="s">
        <v>2009</v>
      </c>
      <c r="E905" s="92" t="s">
        <v>2010</v>
      </c>
      <c r="F905" s="93" t="s">
        <v>2011</v>
      </c>
      <c r="G905" s="99">
        <v>147</v>
      </c>
      <c r="H905" s="95">
        <f>ROUND(I905/G905,2)</f>
        <v>5421.5</v>
      </c>
      <c r="I905" s="96">
        <v>796959.8</v>
      </c>
      <c r="J905" s="95">
        <f>ROUND(H905*$H$13*$I$13,2)</f>
        <v>6034.57</v>
      </c>
      <c r="K905" s="96">
        <f>ROUND(G905*J905,2)</f>
        <v>887081.79</v>
      </c>
      <c r="L905" s="89"/>
      <c r="M905" s="235"/>
      <c r="N905" s="253">
        <f>ROUND(I905*H$13*I$13,2)</f>
        <v>887080.97</v>
      </c>
      <c r="O905" s="254">
        <f t="shared" si="18"/>
        <v>-0.82</v>
      </c>
    </row>
    <row r="906" spans="1:15" s="28" customFormat="1" ht="15" outlineLevel="1" x14ac:dyDescent="0.25">
      <c r="A906" s="90" t="s">
        <v>2563</v>
      </c>
      <c r="B906" s="91" t="s">
        <v>2289</v>
      </c>
      <c r="C906" s="91" t="s">
        <v>243</v>
      </c>
      <c r="D906" s="91" t="s">
        <v>2564</v>
      </c>
      <c r="E906" s="92" t="s">
        <v>2027</v>
      </c>
      <c r="F906" s="93" t="s">
        <v>489</v>
      </c>
      <c r="G906" s="98">
        <v>236.5</v>
      </c>
      <c r="H906" s="95">
        <f>ROUND(I906/G906,2)</f>
        <v>92.19</v>
      </c>
      <c r="I906" s="96">
        <v>21802.95</v>
      </c>
      <c r="J906" s="95">
        <f>ROUND(H906*$H$13*$I$13,2)</f>
        <v>102.61</v>
      </c>
      <c r="K906" s="96">
        <f>ROUND(G906*J906,2)</f>
        <v>24267.27</v>
      </c>
      <c r="L906" s="89"/>
      <c r="M906" s="235"/>
      <c r="N906" s="253">
        <f>ROUND(I906*H$13*I$13,2)</f>
        <v>24268.45</v>
      </c>
      <c r="O906" s="254">
        <f t="shared" si="18"/>
        <v>1.18</v>
      </c>
    </row>
    <row r="907" spans="1:15" s="28" customFormat="1" ht="15" outlineLevel="1" x14ac:dyDescent="0.25">
      <c r="A907" s="90" t="s">
        <v>2565</v>
      </c>
      <c r="B907" s="91" t="s">
        <v>2289</v>
      </c>
      <c r="C907" s="91" t="s">
        <v>247</v>
      </c>
      <c r="D907" s="91" t="s">
        <v>2566</v>
      </c>
      <c r="E907" s="92" t="s">
        <v>2031</v>
      </c>
      <c r="F907" s="93" t="s">
        <v>489</v>
      </c>
      <c r="G907" s="98">
        <v>227.7</v>
      </c>
      <c r="H907" s="95">
        <f>ROUND(I907/G907,2)</f>
        <v>60.33</v>
      </c>
      <c r="I907" s="96">
        <v>13737.18</v>
      </c>
      <c r="J907" s="95">
        <f>ROUND(H907*$H$13*$I$13,2)</f>
        <v>67.150000000000006</v>
      </c>
      <c r="K907" s="96">
        <f>ROUND(G907*J907,2)</f>
        <v>15290.06</v>
      </c>
      <c r="L907" s="89"/>
      <c r="M907" s="235"/>
      <c r="N907" s="253">
        <f>ROUND(I907*H$13*I$13,2)</f>
        <v>15290.6</v>
      </c>
      <c r="O907" s="254">
        <f t="shared" si="18"/>
        <v>0.54</v>
      </c>
    </row>
    <row r="908" spans="1:15" s="28" customFormat="1" ht="15" outlineLevel="1" x14ac:dyDescent="0.25">
      <c r="A908" s="90" t="s">
        <v>2567</v>
      </c>
      <c r="B908" s="91" t="s">
        <v>2289</v>
      </c>
      <c r="C908" s="91" t="s">
        <v>2081</v>
      </c>
      <c r="D908" s="91" t="s">
        <v>2568</v>
      </c>
      <c r="E908" s="92" t="s">
        <v>2035</v>
      </c>
      <c r="F908" s="93" t="s">
        <v>489</v>
      </c>
      <c r="G908" s="98">
        <v>777.7</v>
      </c>
      <c r="H908" s="95">
        <f>ROUND(I908/G908,2)</f>
        <v>31.96</v>
      </c>
      <c r="I908" s="96">
        <v>24855.279999999999</v>
      </c>
      <c r="J908" s="95">
        <f>ROUND(H908*$H$13*$I$13,2)</f>
        <v>35.57</v>
      </c>
      <c r="K908" s="96">
        <f>ROUND(G908*J908,2)</f>
        <v>27662.79</v>
      </c>
      <c r="L908" s="89"/>
      <c r="M908" s="235"/>
      <c r="N908" s="253">
        <f>ROUND(I908*H$13*I$13,2)</f>
        <v>27665.94</v>
      </c>
      <c r="O908" s="254">
        <f t="shared" si="18"/>
        <v>3.15</v>
      </c>
    </row>
    <row r="909" spans="1:15" s="28" customFormat="1" ht="22.5" outlineLevel="1" x14ac:dyDescent="0.25">
      <c r="A909" s="90" t="s">
        <v>2569</v>
      </c>
      <c r="B909" s="91" t="s">
        <v>2289</v>
      </c>
      <c r="C909" s="91" t="s">
        <v>2570</v>
      </c>
      <c r="D909" s="91" t="s">
        <v>2571</v>
      </c>
      <c r="E909" s="92" t="s">
        <v>2572</v>
      </c>
      <c r="F909" s="93" t="s">
        <v>180</v>
      </c>
      <c r="G909" s="100">
        <v>1.98</v>
      </c>
      <c r="H909" s="95">
        <f>ROUND(I909/G909,2)</f>
        <v>5024.84</v>
      </c>
      <c r="I909" s="96">
        <v>9949.19</v>
      </c>
      <c r="J909" s="95">
        <f>ROUND(H909*$H$13*$I$13,2)</f>
        <v>5593.05</v>
      </c>
      <c r="K909" s="96">
        <f>ROUND(G909*J909,2)</f>
        <v>11074.24</v>
      </c>
      <c r="L909" s="89"/>
      <c r="M909" s="235"/>
      <c r="N909" s="253">
        <f>ROUND(I909*H$13*I$13,2)</f>
        <v>11074.26</v>
      </c>
      <c r="O909" s="254">
        <f t="shared" si="18"/>
        <v>0.02</v>
      </c>
    </row>
    <row r="910" spans="1:15" s="28" customFormat="1" ht="22.5" outlineLevel="1" x14ac:dyDescent="0.25">
      <c r="A910" s="90" t="s">
        <v>2573</v>
      </c>
      <c r="B910" s="91" t="s">
        <v>2289</v>
      </c>
      <c r="C910" s="91" t="s">
        <v>2574</v>
      </c>
      <c r="D910" s="91" t="s">
        <v>2575</v>
      </c>
      <c r="E910" s="92" t="s">
        <v>2576</v>
      </c>
      <c r="F910" s="93" t="s">
        <v>180</v>
      </c>
      <c r="G910" s="100">
        <v>1.21</v>
      </c>
      <c r="H910" s="95">
        <f>ROUND(I910/G910,2)</f>
        <v>7651.19</v>
      </c>
      <c r="I910" s="96">
        <v>9257.94</v>
      </c>
      <c r="J910" s="95">
        <f>ROUND(H910*$H$13*$I$13,2)</f>
        <v>8516.4</v>
      </c>
      <c r="K910" s="96">
        <f>ROUND(G910*J910,2)</f>
        <v>10304.84</v>
      </c>
      <c r="L910" s="89"/>
      <c r="M910" s="235"/>
      <c r="N910" s="253">
        <f>ROUND(I910*H$13*I$13,2)</f>
        <v>10304.84</v>
      </c>
      <c r="O910" s="254">
        <f t="shared" si="18"/>
        <v>0</v>
      </c>
    </row>
    <row r="911" spans="1:15" s="28" customFormat="1" ht="22.5" outlineLevel="1" x14ac:dyDescent="0.25">
      <c r="A911" s="90" t="s">
        <v>2577</v>
      </c>
      <c r="B911" s="91" t="s">
        <v>2289</v>
      </c>
      <c r="C911" s="91" t="s">
        <v>2578</v>
      </c>
      <c r="D911" s="91" t="s">
        <v>2579</v>
      </c>
      <c r="E911" s="92" t="s">
        <v>2580</v>
      </c>
      <c r="F911" s="93" t="s">
        <v>180</v>
      </c>
      <c r="G911" s="101">
        <v>0.495</v>
      </c>
      <c r="H911" s="95">
        <f>ROUND(I911/G911,2)</f>
        <v>8000.24</v>
      </c>
      <c r="I911" s="96">
        <v>3960.12</v>
      </c>
      <c r="J911" s="95">
        <f>ROUND(H911*$H$13*$I$13,2)</f>
        <v>8904.92</v>
      </c>
      <c r="K911" s="96">
        <f>ROUND(G911*J911,2)</f>
        <v>4407.9399999999996</v>
      </c>
      <c r="L911" s="89"/>
      <c r="M911" s="235"/>
      <c r="N911" s="253">
        <f>ROUND(I911*H$13*I$13,2)</f>
        <v>4407.9399999999996</v>
      </c>
      <c r="O911" s="254">
        <f t="shared" si="18"/>
        <v>0</v>
      </c>
    </row>
    <row r="912" spans="1:15" s="28" customFormat="1" ht="22.5" outlineLevel="1" x14ac:dyDescent="0.25">
      <c r="A912" s="90" t="s">
        <v>2581</v>
      </c>
      <c r="B912" s="91" t="s">
        <v>2289</v>
      </c>
      <c r="C912" s="91" t="s">
        <v>2582</v>
      </c>
      <c r="D912" s="91" t="s">
        <v>2583</v>
      </c>
      <c r="E912" s="92" t="s">
        <v>2584</v>
      </c>
      <c r="F912" s="93" t="s">
        <v>180</v>
      </c>
      <c r="G912" s="101">
        <v>6.6000000000000003E-2</v>
      </c>
      <c r="H912" s="95">
        <f>ROUND(I912/G912,2)</f>
        <v>12284.24</v>
      </c>
      <c r="I912" s="96">
        <v>810.76</v>
      </c>
      <c r="J912" s="95">
        <f>ROUND(H912*$H$13*$I$13,2)</f>
        <v>13673.36</v>
      </c>
      <c r="K912" s="96">
        <f>ROUND(G912*J912,2)</f>
        <v>902.44</v>
      </c>
      <c r="L912" s="89"/>
      <c r="M912" s="235"/>
      <c r="N912" s="253">
        <f>ROUND(I912*H$13*I$13,2)</f>
        <v>902.44</v>
      </c>
      <c r="O912" s="254">
        <f t="shared" si="18"/>
        <v>0</v>
      </c>
    </row>
    <row r="913" spans="1:15" s="28" customFormat="1" ht="15" outlineLevel="1" x14ac:dyDescent="0.25">
      <c r="A913" s="90"/>
      <c r="B913" s="91"/>
      <c r="C913" s="91"/>
      <c r="D913" s="91"/>
      <c r="E913" s="123" t="s">
        <v>2585</v>
      </c>
      <c r="F913" s="93"/>
      <c r="G913" s="101"/>
      <c r="H913" s="95"/>
      <c r="I913" s="96"/>
      <c r="J913" s="95"/>
      <c r="K913" s="96"/>
      <c r="L913" s="89"/>
      <c r="M913" s="235"/>
      <c r="N913" s="253">
        <f>ROUND(I913*H$13*I$13,2)</f>
        <v>0</v>
      </c>
      <c r="O913" s="254">
        <f t="shared" si="18"/>
        <v>0</v>
      </c>
    </row>
    <row r="914" spans="1:15" s="28" customFormat="1" ht="22.5" outlineLevel="1" x14ac:dyDescent="0.25">
      <c r="A914" s="90" t="s">
        <v>2586</v>
      </c>
      <c r="B914" s="91" t="s">
        <v>2289</v>
      </c>
      <c r="C914" s="91" t="s">
        <v>252</v>
      </c>
      <c r="D914" s="91" t="s">
        <v>773</v>
      </c>
      <c r="E914" s="92" t="s">
        <v>774</v>
      </c>
      <c r="F914" s="93" t="s">
        <v>185</v>
      </c>
      <c r="G914" s="100">
        <v>6.75</v>
      </c>
      <c r="H914" s="95">
        <f>ROUND(I914/G914,2)</f>
        <v>11639.05</v>
      </c>
      <c r="I914" s="96">
        <v>78563.61</v>
      </c>
      <c r="J914" s="95">
        <f>ROUND(H914*$H$13*$I$13,2)</f>
        <v>12955.21</v>
      </c>
      <c r="K914" s="96">
        <f>ROUND(G914*J914,2)</f>
        <v>87447.67</v>
      </c>
      <c r="L914" s="89"/>
      <c r="M914" s="235"/>
      <c r="N914" s="253">
        <f>ROUND(I914*H$13*I$13,2)</f>
        <v>87447.679999999993</v>
      </c>
      <c r="O914" s="254">
        <f t="shared" si="18"/>
        <v>0.01</v>
      </c>
    </row>
    <row r="915" spans="1:15" s="28" customFormat="1" ht="33.75" outlineLevel="1" x14ac:dyDescent="0.25">
      <c r="A915" s="90" t="s">
        <v>2587</v>
      </c>
      <c r="B915" s="91" t="s">
        <v>2289</v>
      </c>
      <c r="C915" s="91" t="s">
        <v>349</v>
      </c>
      <c r="D915" s="91" t="s">
        <v>2588</v>
      </c>
      <c r="E915" s="92" t="s">
        <v>2589</v>
      </c>
      <c r="F915" s="93" t="s">
        <v>238</v>
      </c>
      <c r="G915" s="99">
        <v>45</v>
      </c>
      <c r="H915" s="95">
        <f>ROUND(I915/G915,2)</f>
        <v>3486.67</v>
      </c>
      <c r="I915" s="96">
        <v>156900.15</v>
      </c>
      <c r="J915" s="95">
        <f>ROUND(H915*$H$13*$I$13,2)</f>
        <v>3880.95</v>
      </c>
      <c r="K915" s="96">
        <f>ROUND(G915*J915,2)</f>
        <v>174642.75</v>
      </c>
      <c r="L915" s="89"/>
      <c r="M915" s="235"/>
      <c r="N915" s="253">
        <f>ROUND(I915*H$13*I$13,2)</f>
        <v>174642.61</v>
      </c>
      <c r="O915" s="254">
        <f t="shared" si="18"/>
        <v>-0.14000000000000001</v>
      </c>
    </row>
    <row r="916" spans="1:15" s="28" customFormat="1" ht="22.5" outlineLevel="1" x14ac:dyDescent="0.25">
      <c r="A916" s="90" t="s">
        <v>2590</v>
      </c>
      <c r="B916" s="91" t="s">
        <v>2289</v>
      </c>
      <c r="C916" s="91" t="s">
        <v>256</v>
      </c>
      <c r="D916" s="91" t="s">
        <v>1904</v>
      </c>
      <c r="E916" s="92" t="s">
        <v>1905</v>
      </c>
      <c r="F916" s="93" t="s">
        <v>180</v>
      </c>
      <c r="G916" s="98">
        <v>10.6</v>
      </c>
      <c r="H916" s="95">
        <f>ROUND(I916/G916,2)</f>
        <v>307816.77</v>
      </c>
      <c r="I916" s="96">
        <v>3262857.77</v>
      </c>
      <c r="J916" s="95">
        <f>ROUND(H916*$H$13*$I$13,2)</f>
        <v>342625.06</v>
      </c>
      <c r="K916" s="96">
        <f>ROUND(G916*J916,2)</f>
        <v>3631825.64</v>
      </c>
      <c r="L916" s="89"/>
      <c r="M916" s="235"/>
      <c r="N916" s="253">
        <f>ROUND(I916*H$13*I$13,2)</f>
        <v>3631825.64</v>
      </c>
      <c r="O916" s="254">
        <f t="shared" si="18"/>
        <v>0</v>
      </c>
    </row>
    <row r="917" spans="1:15" s="28" customFormat="1" ht="22.5" outlineLevel="1" x14ac:dyDescent="0.25">
      <c r="A917" s="90" t="s">
        <v>2591</v>
      </c>
      <c r="B917" s="91" t="s">
        <v>2289</v>
      </c>
      <c r="C917" s="91" t="s">
        <v>356</v>
      </c>
      <c r="D917" s="91" t="s">
        <v>2592</v>
      </c>
      <c r="E917" s="92" t="s">
        <v>2593</v>
      </c>
      <c r="F917" s="93" t="s">
        <v>489</v>
      </c>
      <c r="G917" s="98">
        <v>952.9</v>
      </c>
      <c r="H917" s="95">
        <f>ROUND(I917/G917,2)</f>
        <v>135.77000000000001</v>
      </c>
      <c r="I917" s="96">
        <v>129375.22</v>
      </c>
      <c r="J917" s="95">
        <f>ROUND(H917*$H$13*$I$13,2)</f>
        <v>151.12</v>
      </c>
      <c r="K917" s="96">
        <f>ROUND(G917*J917,2)</f>
        <v>144002.25</v>
      </c>
      <c r="L917" s="89"/>
      <c r="M917" s="235"/>
      <c r="N917" s="253">
        <f>ROUND(I917*H$13*I$13,2)</f>
        <v>144005.13</v>
      </c>
      <c r="O917" s="254">
        <f t="shared" si="18"/>
        <v>2.88</v>
      </c>
    </row>
    <row r="918" spans="1:15" s="28" customFormat="1" ht="15" outlineLevel="1" x14ac:dyDescent="0.25">
      <c r="A918" s="90" t="s">
        <v>2594</v>
      </c>
      <c r="B918" s="91" t="s">
        <v>2289</v>
      </c>
      <c r="C918" s="91" t="s">
        <v>358</v>
      </c>
      <c r="D918" s="91" t="s">
        <v>2595</v>
      </c>
      <c r="E918" s="92" t="s">
        <v>2596</v>
      </c>
      <c r="F918" s="93" t="s">
        <v>238</v>
      </c>
      <c r="G918" s="99">
        <v>3000</v>
      </c>
      <c r="H918" s="95">
        <f>ROUND(I918/G918,2)</f>
        <v>4.9000000000000004</v>
      </c>
      <c r="I918" s="96">
        <v>14700.02</v>
      </c>
      <c r="J918" s="95">
        <f>ROUND(H918*$H$13*$I$13,2)</f>
        <v>5.45</v>
      </c>
      <c r="K918" s="96">
        <f>ROUND(G918*J918,2)</f>
        <v>16350</v>
      </c>
      <c r="L918" s="89"/>
      <c r="M918" s="235"/>
      <c r="N918" s="253">
        <f>ROUND(I918*H$13*I$13,2)</f>
        <v>16362.32</v>
      </c>
      <c r="O918" s="254">
        <f t="shared" si="18"/>
        <v>12.32</v>
      </c>
    </row>
    <row r="919" spans="1:15" s="28" customFormat="1" ht="15" outlineLevel="1" x14ac:dyDescent="0.25">
      <c r="A919" s="90" t="s">
        <v>2597</v>
      </c>
      <c r="B919" s="91" t="s">
        <v>2289</v>
      </c>
      <c r="C919" s="91" t="s">
        <v>2598</v>
      </c>
      <c r="D919" s="91" t="s">
        <v>2599</v>
      </c>
      <c r="E919" s="92" t="s">
        <v>2458</v>
      </c>
      <c r="F919" s="93" t="s">
        <v>238</v>
      </c>
      <c r="G919" s="99">
        <v>12</v>
      </c>
      <c r="H919" s="95">
        <f>ROUND(I919/G919,2)</f>
        <v>262.85000000000002</v>
      </c>
      <c r="I919" s="96">
        <v>3154.25</v>
      </c>
      <c r="J919" s="95">
        <f>ROUND(H919*$H$13*$I$13,2)</f>
        <v>292.57</v>
      </c>
      <c r="K919" s="96">
        <f>ROUND(G919*J919,2)</f>
        <v>3510.84</v>
      </c>
      <c r="L919" s="89"/>
      <c r="M919" s="235"/>
      <c r="N919" s="253">
        <f>ROUND(I919*H$13*I$13,2)</f>
        <v>3510.94</v>
      </c>
      <c r="O919" s="254">
        <f t="shared" si="18"/>
        <v>0.1</v>
      </c>
    </row>
    <row r="920" spans="1:15" s="28" customFormat="1" ht="22.5" outlineLevel="1" x14ac:dyDescent="0.25">
      <c r="A920" s="90" t="s">
        <v>2600</v>
      </c>
      <c r="B920" s="91" t="s">
        <v>2289</v>
      </c>
      <c r="C920" s="91" t="s">
        <v>260</v>
      </c>
      <c r="D920" s="91" t="s">
        <v>2391</v>
      </c>
      <c r="E920" s="92" t="s">
        <v>2392</v>
      </c>
      <c r="F920" s="93" t="s">
        <v>238</v>
      </c>
      <c r="G920" s="99">
        <v>4</v>
      </c>
      <c r="H920" s="95">
        <f>ROUND(I920/G920,2)</f>
        <v>2150.23</v>
      </c>
      <c r="I920" s="96">
        <v>8600.9</v>
      </c>
      <c r="J920" s="95">
        <f>ROUND(H920*$H$13*$I$13,2)</f>
        <v>2393.38</v>
      </c>
      <c r="K920" s="96">
        <f>ROUND(G920*J920,2)</f>
        <v>9573.52</v>
      </c>
      <c r="L920" s="89"/>
      <c r="M920" s="235"/>
      <c r="N920" s="253">
        <f>ROUND(I920*H$13*I$13,2)</f>
        <v>9573.5</v>
      </c>
      <c r="O920" s="254">
        <f t="shared" si="18"/>
        <v>-0.02</v>
      </c>
    </row>
    <row r="921" spans="1:15" s="28" customFormat="1" ht="22.5" outlineLevel="1" x14ac:dyDescent="0.25">
      <c r="A921" s="116" t="s">
        <v>2601</v>
      </c>
      <c r="B921" s="117" t="s">
        <v>2289</v>
      </c>
      <c r="C921" s="117" t="s">
        <v>2101</v>
      </c>
      <c r="D921" s="117" t="s">
        <v>2602</v>
      </c>
      <c r="E921" s="118" t="s">
        <v>2603</v>
      </c>
      <c r="F921" s="119" t="s">
        <v>238</v>
      </c>
      <c r="G921" s="120">
        <v>4</v>
      </c>
      <c r="H921" s="124">
        <f>ROUND(I921/G921,2)+0.38</f>
        <v>43271.95</v>
      </c>
      <c r="I921" s="121">
        <v>173086.29</v>
      </c>
      <c r="J921" s="122">
        <f>ROUND(H921*$I$13,2)</f>
        <v>47313.55</v>
      </c>
      <c r="K921" s="121">
        <f>ROUND(G921*J921,2)</f>
        <v>189254.2</v>
      </c>
      <c r="L921" s="121" t="s">
        <v>2396</v>
      </c>
      <c r="M921" s="235"/>
      <c r="N921" s="253">
        <f>ROUND(I921*I$13,2)</f>
        <v>189252.55</v>
      </c>
      <c r="O921" s="254">
        <f t="shared" si="18"/>
        <v>-1.65</v>
      </c>
    </row>
    <row r="922" spans="1:15" s="28" customFormat="1" ht="15" outlineLevel="1" x14ac:dyDescent="0.25">
      <c r="A922" s="90" t="s">
        <v>2604</v>
      </c>
      <c r="B922" s="91" t="s">
        <v>2289</v>
      </c>
      <c r="C922" s="91" t="s">
        <v>2105</v>
      </c>
      <c r="D922" s="91" t="s">
        <v>2605</v>
      </c>
      <c r="E922" s="92" t="s">
        <v>2606</v>
      </c>
      <c r="F922" s="93" t="s">
        <v>238</v>
      </c>
      <c r="G922" s="99">
        <v>4</v>
      </c>
      <c r="H922" s="95">
        <f>ROUND(I922/G922,2)</f>
        <v>5613.82</v>
      </c>
      <c r="I922" s="96">
        <v>22455.27</v>
      </c>
      <c r="J922" s="95">
        <f>ROUND(H922*$H$13*$I$13,2)</f>
        <v>6248.64</v>
      </c>
      <c r="K922" s="96">
        <f>ROUND(G922*J922,2)</f>
        <v>24994.560000000001</v>
      </c>
      <c r="L922" s="89"/>
      <c r="M922" s="235"/>
      <c r="N922" s="253">
        <f>ROUND(I922*H$13*I$13,2)</f>
        <v>24994.54</v>
      </c>
      <c r="O922" s="254">
        <f t="shared" si="18"/>
        <v>-0.02</v>
      </c>
    </row>
    <row r="923" spans="1:15" s="28" customFormat="1" ht="15" outlineLevel="1" x14ac:dyDescent="0.25">
      <c r="A923" s="90" t="s">
        <v>2607</v>
      </c>
      <c r="B923" s="91" t="s">
        <v>2289</v>
      </c>
      <c r="C923" s="91" t="s">
        <v>264</v>
      </c>
      <c r="D923" s="91" t="s">
        <v>2608</v>
      </c>
      <c r="E923" s="92" t="s">
        <v>2609</v>
      </c>
      <c r="F923" s="93" t="s">
        <v>238</v>
      </c>
      <c r="G923" s="99">
        <v>12</v>
      </c>
      <c r="H923" s="95">
        <f>ROUND(I923/G923,2)</f>
        <v>1428.83</v>
      </c>
      <c r="I923" s="96">
        <v>17146.009999999998</v>
      </c>
      <c r="J923" s="95">
        <f>ROUND(H923*$H$13*$I$13,2)</f>
        <v>1590.4</v>
      </c>
      <c r="K923" s="96">
        <f>ROUND(G923*J923,2)</f>
        <v>19084.8</v>
      </c>
      <c r="L923" s="89"/>
      <c r="M923" s="235"/>
      <c r="N923" s="253">
        <f>ROUND(I923*H$13*I$13,2)</f>
        <v>19084.900000000001</v>
      </c>
      <c r="O923" s="254">
        <f t="shared" si="18"/>
        <v>0.1</v>
      </c>
    </row>
    <row r="924" spans="1:15" s="28" customFormat="1" ht="15" outlineLevel="1" x14ac:dyDescent="0.25">
      <c r="A924" s="116" t="s">
        <v>2610</v>
      </c>
      <c r="B924" s="117" t="s">
        <v>2289</v>
      </c>
      <c r="C924" s="117" t="s">
        <v>368</v>
      </c>
      <c r="D924" s="117" t="s">
        <v>2602</v>
      </c>
      <c r="E924" s="118" t="s">
        <v>2611</v>
      </c>
      <c r="F924" s="119" t="s">
        <v>238</v>
      </c>
      <c r="G924" s="120">
        <v>12</v>
      </c>
      <c r="H924" s="124">
        <f>ROUND(I924/G924,2)+5</f>
        <v>4383.29</v>
      </c>
      <c r="I924" s="121">
        <v>52539.43</v>
      </c>
      <c r="J924" s="122">
        <f>ROUND(H924*$I$13,2)</f>
        <v>4792.6899999999996</v>
      </c>
      <c r="K924" s="121">
        <f>ROUND(G924*J924,2)</f>
        <v>57512.28</v>
      </c>
      <c r="L924" s="121" t="s">
        <v>2396</v>
      </c>
      <c r="M924" s="235"/>
      <c r="N924" s="253">
        <f>ROUND(I924*I$13,2)</f>
        <v>57446.61</v>
      </c>
      <c r="O924" s="254">
        <f t="shared" si="18"/>
        <v>-65.67</v>
      </c>
    </row>
    <row r="925" spans="1:15" s="28" customFormat="1" ht="15" outlineLevel="1" x14ac:dyDescent="0.25">
      <c r="A925" s="90" t="s">
        <v>2612</v>
      </c>
      <c r="B925" s="91" t="s">
        <v>2289</v>
      </c>
      <c r="C925" s="91" t="s">
        <v>2115</v>
      </c>
      <c r="D925" s="91" t="s">
        <v>2613</v>
      </c>
      <c r="E925" s="92" t="s">
        <v>2614</v>
      </c>
      <c r="F925" s="93" t="s">
        <v>238</v>
      </c>
      <c r="G925" s="99">
        <v>12</v>
      </c>
      <c r="H925" s="95">
        <f>ROUND(I925/G925,2)</f>
        <v>194.96</v>
      </c>
      <c r="I925" s="96">
        <v>2339.4699999999998</v>
      </c>
      <c r="J925" s="95">
        <f>ROUND(H925*$H$13*$I$13,2)</f>
        <v>217.01</v>
      </c>
      <c r="K925" s="96">
        <f>ROUND(G925*J925,2)</f>
        <v>2604.12</v>
      </c>
      <c r="L925" s="89"/>
      <c r="M925" s="235"/>
      <c r="N925" s="253">
        <f>ROUND(I925*H$13*I$13,2)</f>
        <v>2604.02</v>
      </c>
      <c r="O925" s="254">
        <f t="shared" si="18"/>
        <v>-0.1</v>
      </c>
    </row>
    <row r="926" spans="1:15" s="28" customFormat="1" ht="22.5" outlineLevel="1" x14ac:dyDescent="0.25">
      <c r="A926" s="90" t="s">
        <v>2615</v>
      </c>
      <c r="B926" s="91" t="s">
        <v>2289</v>
      </c>
      <c r="C926" s="91" t="s">
        <v>266</v>
      </c>
      <c r="D926" s="91" t="s">
        <v>2616</v>
      </c>
      <c r="E926" s="92" t="s">
        <v>2617</v>
      </c>
      <c r="F926" s="93" t="s">
        <v>238</v>
      </c>
      <c r="G926" s="99">
        <v>4</v>
      </c>
      <c r="H926" s="95">
        <f>ROUND(I926/G926,2)</f>
        <v>2757.06</v>
      </c>
      <c r="I926" s="96">
        <v>11028.24</v>
      </c>
      <c r="J926" s="95">
        <f>ROUND(H926*$H$13*$I$13,2)</f>
        <v>3068.83</v>
      </c>
      <c r="K926" s="96">
        <f>ROUND(G926*J926,2)</f>
        <v>12275.32</v>
      </c>
      <c r="L926" s="89"/>
      <c r="M926" s="235"/>
      <c r="N926" s="253">
        <f>ROUND(I926*H$13*I$13,2)</f>
        <v>12275.33</v>
      </c>
      <c r="O926" s="254">
        <f t="shared" ref="O926:O989" si="19">N926-K926</f>
        <v>0.01</v>
      </c>
    </row>
    <row r="927" spans="1:15" s="28" customFormat="1" ht="15" outlineLevel="1" x14ac:dyDescent="0.25">
      <c r="A927" s="116" t="s">
        <v>2618</v>
      </c>
      <c r="B927" s="117" t="s">
        <v>2289</v>
      </c>
      <c r="C927" s="117" t="s">
        <v>377</v>
      </c>
      <c r="D927" s="117" t="s">
        <v>2602</v>
      </c>
      <c r="E927" s="118" t="s">
        <v>2619</v>
      </c>
      <c r="F927" s="119" t="s">
        <v>238</v>
      </c>
      <c r="G927" s="120">
        <v>4</v>
      </c>
      <c r="H927" s="280">
        <f>ROUND(I927/G927,2)+5</f>
        <v>13569.9</v>
      </c>
      <c r="I927" s="258">
        <v>54259.6</v>
      </c>
      <c r="J927" s="122">
        <f>ROUND(H927*$I$13,2)</f>
        <v>14837.33</v>
      </c>
      <c r="K927" s="121">
        <f>ROUND(G927*J927,2)</f>
        <v>59349.32</v>
      </c>
      <c r="L927" s="121" t="s">
        <v>2396</v>
      </c>
      <c r="M927" s="235"/>
      <c r="N927" s="253">
        <f>ROUND(I927*I$13,2)</f>
        <v>59327.45</v>
      </c>
      <c r="O927" s="254">
        <f t="shared" si="19"/>
        <v>-21.87</v>
      </c>
    </row>
    <row r="928" spans="1:15" s="28" customFormat="1" ht="15" outlineLevel="1" x14ac:dyDescent="0.25">
      <c r="A928" s="116" t="s">
        <v>2620</v>
      </c>
      <c r="B928" s="117" t="s">
        <v>2289</v>
      </c>
      <c r="C928" s="117" t="s">
        <v>382</v>
      </c>
      <c r="D928" s="117" t="s">
        <v>2602</v>
      </c>
      <c r="E928" s="118" t="s">
        <v>2621</v>
      </c>
      <c r="F928" s="119" t="s">
        <v>238</v>
      </c>
      <c r="G928" s="120">
        <v>4</v>
      </c>
      <c r="H928" s="124">
        <f>ROUND(I928/G928,2)+4</f>
        <v>3667.4</v>
      </c>
      <c r="I928" s="121">
        <v>14653.6</v>
      </c>
      <c r="J928" s="122">
        <f>ROUND(H928*$I$13,2)</f>
        <v>4009.94</v>
      </c>
      <c r="K928" s="121">
        <f>ROUND(G928*J928,2)</f>
        <v>16039.76</v>
      </c>
      <c r="L928" s="121" t="s">
        <v>2396</v>
      </c>
      <c r="M928" s="235"/>
      <c r="N928" s="253">
        <f>ROUND(I928*I$13,2)</f>
        <v>16022.25</v>
      </c>
      <c r="O928" s="254">
        <f t="shared" si="19"/>
        <v>-17.510000000000002</v>
      </c>
    </row>
    <row r="929" spans="1:15" s="28" customFormat="1" ht="22.5" outlineLevel="1" x14ac:dyDescent="0.25">
      <c r="A929" s="90" t="s">
        <v>2622</v>
      </c>
      <c r="B929" s="91" t="s">
        <v>2289</v>
      </c>
      <c r="C929" s="91" t="s">
        <v>270</v>
      </c>
      <c r="D929" s="91" t="s">
        <v>2623</v>
      </c>
      <c r="E929" s="92" t="s">
        <v>2624</v>
      </c>
      <c r="F929" s="93" t="s">
        <v>238</v>
      </c>
      <c r="G929" s="99">
        <v>4</v>
      </c>
      <c r="H929" s="95">
        <f>ROUND(I929/G929,2)</f>
        <v>237.94</v>
      </c>
      <c r="I929" s="96">
        <v>951.77</v>
      </c>
      <c r="J929" s="95">
        <f>ROUND(H929*$H$13*$I$13,2)</f>
        <v>264.85000000000002</v>
      </c>
      <c r="K929" s="96">
        <f>ROUND(G929*J929,2)</f>
        <v>1059.4000000000001</v>
      </c>
      <c r="L929" s="89"/>
      <c r="M929" s="235"/>
      <c r="N929" s="253">
        <f>ROUND(I929*H$13*I$13,2)</f>
        <v>1059.4000000000001</v>
      </c>
      <c r="O929" s="254">
        <f t="shared" si="19"/>
        <v>0</v>
      </c>
    </row>
    <row r="930" spans="1:15" s="28" customFormat="1" ht="15" outlineLevel="1" x14ac:dyDescent="0.25">
      <c r="A930" s="90" t="s">
        <v>2625</v>
      </c>
      <c r="B930" s="91" t="s">
        <v>2289</v>
      </c>
      <c r="C930" s="91" t="s">
        <v>389</v>
      </c>
      <c r="D930" s="91" t="s">
        <v>2626</v>
      </c>
      <c r="E930" s="92" t="s">
        <v>2627</v>
      </c>
      <c r="F930" s="93" t="s">
        <v>238</v>
      </c>
      <c r="G930" s="99">
        <v>4</v>
      </c>
      <c r="H930" s="95">
        <f>ROUND(I930/G930,2)</f>
        <v>16434.14</v>
      </c>
      <c r="I930" s="96">
        <v>65736.56</v>
      </c>
      <c r="J930" s="95">
        <f>ROUND(H930*$H$13*$I$13,2)</f>
        <v>18292.53</v>
      </c>
      <c r="K930" s="96">
        <f>ROUND(G930*J930,2)</f>
        <v>73170.12</v>
      </c>
      <c r="L930" s="89"/>
      <c r="M930" s="235"/>
      <c r="N930" s="253">
        <f>ROUND(I930*H$13*I$13,2)</f>
        <v>73170.13</v>
      </c>
      <c r="O930" s="254">
        <f t="shared" si="19"/>
        <v>0.01</v>
      </c>
    </row>
    <row r="931" spans="1:15" s="28" customFormat="1" ht="15" outlineLevel="1" x14ac:dyDescent="0.25">
      <c r="A931" s="90"/>
      <c r="B931" s="91"/>
      <c r="C931" s="91"/>
      <c r="D931" s="91"/>
      <c r="E931" s="123" t="s">
        <v>2628</v>
      </c>
      <c r="F931" s="93"/>
      <c r="G931" s="99"/>
      <c r="H931" s="95"/>
      <c r="I931" s="96"/>
      <c r="J931" s="95"/>
      <c r="K931" s="96"/>
      <c r="L931" s="89"/>
      <c r="M931" s="235"/>
      <c r="N931" s="253">
        <f>ROUND(I931*H$13*I$13,2)</f>
        <v>0</v>
      </c>
      <c r="O931" s="254">
        <f t="shared" si="19"/>
        <v>0</v>
      </c>
    </row>
    <row r="932" spans="1:15" s="28" customFormat="1" ht="15" outlineLevel="1" x14ac:dyDescent="0.25">
      <c r="A932" s="90" t="s">
        <v>2629</v>
      </c>
      <c r="B932" s="91" t="s">
        <v>2289</v>
      </c>
      <c r="C932" s="91" t="s">
        <v>274</v>
      </c>
      <c r="D932" s="91" t="s">
        <v>2630</v>
      </c>
      <c r="E932" s="92" t="s">
        <v>2631</v>
      </c>
      <c r="F932" s="93" t="s">
        <v>238</v>
      </c>
      <c r="G932" s="99">
        <v>1</v>
      </c>
      <c r="H932" s="95">
        <f>ROUND(I932/G932,2)</f>
        <v>62924.19</v>
      </c>
      <c r="I932" s="96">
        <v>62924.19</v>
      </c>
      <c r="J932" s="95">
        <f>ROUND(H932*$H$13*$I$13,2)</f>
        <v>70039.73</v>
      </c>
      <c r="K932" s="96">
        <f>ROUND(G932*J932,2)</f>
        <v>70039.73</v>
      </c>
      <c r="L932" s="89"/>
      <c r="M932" s="235"/>
      <c r="N932" s="253">
        <f>ROUND(I932*H$13*I$13,2)</f>
        <v>70039.73</v>
      </c>
      <c r="O932" s="254">
        <f t="shared" si="19"/>
        <v>0</v>
      </c>
    </row>
    <row r="933" spans="1:15" s="28" customFormat="1" ht="15" outlineLevel="1" x14ac:dyDescent="0.25">
      <c r="A933" s="116" t="s">
        <v>2632</v>
      </c>
      <c r="B933" s="117" t="s">
        <v>2289</v>
      </c>
      <c r="C933" s="117" t="s">
        <v>396</v>
      </c>
      <c r="D933" s="117" t="s">
        <v>2602</v>
      </c>
      <c r="E933" s="118" t="s">
        <v>2633</v>
      </c>
      <c r="F933" s="119" t="s">
        <v>238</v>
      </c>
      <c r="G933" s="120">
        <v>1</v>
      </c>
      <c r="H933" s="95">
        <f>ROUND(I933/G933,2)</f>
        <v>496120.12</v>
      </c>
      <c r="I933" s="121">
        <v>496120.12</v>
      </c>
      <c r="J933" s="122">
        <f>ROUND(H933*$I$13,2)</f>
        <v>542457.74</v>
      </c>
      <c r="K933" s="121">
        <f>ROUND(G933*J933,2)</f>
        <v>542457.74</v>
      </c>
      <c r="L933" s="121" t="s">
        <v>2396</v>
      </c>
      <c r="M933" s="235"/>
      <c r="N933" s="253">
        <f>ROUND(I933*I$13,2)</f>
        <v>542457.74</v>
      </c>
      <c r="O933" s="254">
        <f t="shared" si="19"/>
        <v>0</v>
      </c>
    </row>
    <row r="934" spans="1:15" s="28" customFormat="1" ht="15" outlineLevel="1" x14ac:dyDescent="0.25">
      <c r="A934" s="90" t="s">
        <v>2634</v>
      </c>
      <c r="B934" s="91" t="s">
        <v>2289</v>
      </c>
      <c r="C934" s="91" t="s">
        <v>278</v>
      </c>
      <c r="D934" s="91" t="s">
        <v>2635</v>
      </c>
      <c r="E934" s="92" t="s">
        <v>2636</v>
      </c>
      <c r="F934" s="93" t="s">
        <v>238</v>
      </c>
      <c r="G934" s="99">
        <v>2</v>
      </c>
      <c r="H934" s="95">
        <f>ROUND(I934/G934,2)</f>
        <v>93847.91</v>
      </c>
      <c r="I934" s="96">
        <v>187695.81</v>
      </c>
      <c r="J934" s="95">
        <f>ROUND(H934*$H$13*$I$13,2)</f>
        <v>104460.34</v>
      </c>
      <c r="K934" s="96">
        <f>ROUND(G934*J934,2)</f>
        <v>208920.68</v>
      </c>
      <c r="L934" s="89"/>
      <c r="M934" s="235"/>
      <c r="N934" s="253">
        <f>ROUND(I934*H$13*I$13,2)</f>
        <v>208920.68</v>
      </c>
      <c r="O934" s="254">
        <f t="shared" si="19"/>
        <v>0</v>
      </c>
    </row>
    <row r="935" spans="1:15" s="28" customFormat="1" ht="15" outlineLevel="1" x14ac:dyDescent="0.25">
      <c r="A935" s="116" t="s">
        <v>2637</v>
      </c>
      <c r="B935" s="117" t="s">
        <v>2289</v>
      </c>
      <c r="C935" s="117" t="s">
        <v>403</v>
      </c>
      <c r="D935" s="117" t="s">
        <v>2602</v>
      </c>
      <c r="E935" s="118" t="s">
        <v>2638</v>
      </c>
      <c r="F935" s="119" t="s">
        <v>238</v>
      </c>
      <c r="G935" s="120">
        <v>1</v>
      </c>
      <c r="H935" s="95">
        <f>ROUND(I935/G935,2)</f>
        <v>1507206.9</v>
      </c>
      <c r="I935" s="121">
        <v>1507206.9</v>
      </c>
      <c r="J935" s="122">
        <f>ROUND(H935*$I$13,2)</f>
        <v>1647980.02</v>
      </c>
      <c r="K935" s="121">
        <f>ROUND(G935*J935,2)</f>
        <v>1647980.02</v>
      </c>
      <c r="L935" s="121" t="s">
        <v>2396</v>
      </c>
      <c r="M935" s="235"/>
      <c r="N935" s="253">
        <f>ROUND(I935*I$13,2)</f>
        <v>1647980.02</v>
      </c>
      <c r="O935" s="254">
        <f t="shared" si="19"/>
        <v>0</v>
      </c>
    </row>
    <row r="936" spans="1:15" s="28" customFormat="1" ht="15" outlineLevel="1" x14ac:dyDescent="0.25">
      <c r="A936" s="116" t="s">
        <v>2639</v>
      </c>
      <c r="B936" s="117" t="s">
        <v>2289</v>
      </c>
      <c r="C936" s="117" t="s">
        <v>2640</v>
      </c>
      <c r="D936" s="117" t="s">
        <v>2602</v>
      </c>
      <c r="E936" s="118" t="s">
        <v>2641</v>
      </c>
      <c r="F936" s="119" t="s">
        <v>238</v>
      </c>
      <c r="G936" s="120">
        <v>1</v>
      </c>
      <c r="H936" s="95">
        <f>ROUND(I936/G936,2)</f>
        <v>558590.85</v>
      </c>
      <c r="I936" s="121">
        <v>558590.85</v>
      </c>
      <c r="J936" s="122">
        <f>ROUND(H936*$I$13,2)</f>
        <v>610763.24</v>
      </c>
      <c r="K936" s="121">
        <f>ROUND(G936*J936,2)</f>
        <v>610763.24</v>
      </c>
      <c r="L936" s="121" t="s">
        <v>2396</v>
      </c>
      <c r="M936" s="235"/>
      <c r="N936" s="253">
        <f>ROUND(I936*I$13,2)</f>
        <v>610763.24</v>
      </c>
      <c r="O936" s="254">
        <f t="shared" si="19"/>
        <v>0</v>
      </c>
    </row>
    <row r="937" spans="1:15" s="28" customFormat="1" ht="22.5" outlineLevel="1" x14ac:dyDescent="0.25">
      <c r="A937" s="90" t="s">
        <v>2642</v>
      </c>
      <c r="B937" s="91" t="s">
        <v>2289</v>
      </c>
      <c r="C937" s="91" t="s">
        <v>407</v>
      </c>
      <c r="D937" s="91" t="s">
        <v>2643</v>
      </c>
      <c r="E937" s="92" t="s">
        <v>2644</v>
      </c>
      <c r="F937" s="93" t="s">
        <v>238</v>
      </c>
      <c r="G937" s="99">
        <v>1</v>
      </c>
      <c r="H937" s="95">
        <f>ROUND(I937/G937,2)</f>
        <v>45235.27</v>
      </c>
      <c r="I937" s="96">
        <v>45235.27</v>
      </c>
      <c r="J937" s="95">
        <f>ROUND(H937*$H$13*$I$13,2)</f>
        <v>50350.53</v>
      </c>
      <c r="K937" s="96">
        <f>ROUND(G937*J937,2)</f>
        <v>50350.53</v>
      </c>
      <c r="L937" s="89"/>
      <c r="M937" s="235"/>
      <c r="N937" s="253">
        <f>ROUND(I937*H$13*I$13,2)</f>
        <v>50350.53</v>
      </c>
      <c r="O937" s="254">
        <f t="shared" si="19"/>
        <v>0</v>
      </c>
    </row>
    <row r="938" spans="1:15" s="28" customFormat="1" ht="15" outlineLevel="1" x14ac:dyDescent="0.25">
      <c r="A938" s="116" t="s">
        <v>2645</v>
      </c>
      <c r="B938" s="117" t="s">
        <v>2289</v>
      </c>
      <c r="C938" s="117" t="s">
        <v>411</v>
      </c>
      <c r="D938" s="117" t="s">
        <v>2602</v>
      </c>
      <c r="E938" s="118" t="s">
        <v>2646</v>
      </c>
      <c r="F938" s="119" t="s">
        <v>238</v>
      </c>
      <c r="G938" s="120">
        <v>1</v>
      </c>
      <c r="H938" s="95">
        <f>ROUND(I938/G938,2)</f>
        <v>550903.78</v>
      </c>
      <c r="I938" s="121">
        <v>550903.78</v>
      </c>
      <c r="J938" s="122">
        <f>ROUND(H938*$I$13,2)</f>
        <v>602358.18999999994</v>
      </c>
      <c r="K938" s="121">
        <f>ROUND(G938*J938,2)</f>
        <v>602358.18999999994</v>
      </c>
      <c r="L938" s="121" t="s">
        <v>2396</v>
      </c>
      <c r="M938" s="235"/>
      <c r="N938" s="253">
        <f>ROUND(I938*I$13,2)</f>
        <v>602358.18999999994</v>
      </c>
      <c r="O938" s="254">
        <f t="shared" si="19"/>
        <v>0</v>
      </c>
    </row>
    <row r="939" spans="1:15" s="28" customFormat="1" ht="17.25" customHeight="1" x14ac:dyDescent="0.25">
      <c r="A939" s="79" t="s">
        <v>50</v>
      </c>
      <c r="B939" s="299" t="s">
        <v>2647</v>
      </c>
      <c r="C939" s="299"/>
      <c r="D939" s="299"/>
      <c r="E939" s="80" t="s">
        <v>2648</v>
      </c>
      <c r="F939" s="81"/>
      <c r="G939" s="82"/>
      <c r="H939" s="83">
        <v>3376410.27</v>
      </c>
      <c r="I939" s="83">
        <f>SUM(I943:I1029)</f>
        <v>3376410.27</v>
      </c>
      <c r="J939" s="83"/>
      <c r="K939" s="83">
        <f t="shared" ref="K939" si="20">SUM(K943:K1029)</f>
        <v>3737803.65</v>
      </c>
      <c r="L939" s="83"/>
      <c r="M939" s="235"/>
      <c r="N939" s="253">
        <f>ROUND(I939*H$13*I$13,2)</f>
        <v>3758218.8</v>
      </c>
      <c r="O939" s="254">
        <f t="shared" si="19"/>
        <v>20415.150000000001</v>
      </c>
    </row>
    <row r="940" spans="1:15" s="28" customFormat="1" ht="15" customHeight="1" x14ac:dyDescent="0.25">
      <c r="A940" s="109"/>
      <c r="B940" s="110"/>
      <c r="C940" s="110"/>
      <c r="D940" s="110"/>
      <c r="E940" s="111" t="s">
        <v>2288</v>
      </c>
      <c r="F940" s="112"/>
      <c r="G940" s="113"/>
      <c r="H940" s="114"/>
      <c r="I940" s="115">
        <f>I944+I947+I952+I954+I961+I963+I968+I970+I994+I995+I996+I997+I1001+I1003+I1004</f>
        <v>1037328.2</v>
      </c>
      <c r="J940" s="122"/>
      <c r="K940" s="115">
        <f t="shared" ref="K940" si="21">K944+K947+K952+K954+K961+K963+K968+K970+K994+K995+K996+K997+K1001+K1003+K1004</f>
        <v>1134214.6499999999</v>
      </c>
      <c r="L940" s="115"/>
      <c r="M940" s="235"/>
      <c r="N940" s="253">
        <f>ROUND(I940*H$13*I$13,2)</f>
        <v>1154630.52</v>
      </c>
      <c r="O940" s="254">
        <f t="shared" si="19"/>
        <v>20415.87</v>
      </c>
    </row>
    <row r="941" spans="1:15" s="11" customFormat="1" ht="15" customHeight="1" outlineLevel="1" x14ac:dyDescent="0.25">
      <c r="A941" s="85"/>
      <c r="B941" s="125"/>
      <c r="C941" s="125"/>
      <c r="D941" s="125"/>
      <c r="E941" s="126" t="s">
        <v>2649</v>
      </c>
      <c r="F941" s="86"/>
      <c r="G941" s="87"/>
      <c r="H941" s="88"/>
      <c r="I941" s="127"/>
      <c r="J941" s="127"/>
      <c r="K941" s="127"/>
      <c r="L941" s="127"/>
      <c r="M941" s="236"/>
      <c r="N941" s="253">
        <f>ROUND(I941*H$13*I$13,2)</f>
        <v>0</v>
      </c>
      <c r="O941" s="254">
        <f t="shared" si="19"/>
        <v>0</v>
      </c>
    </row>
    <row r="942" spans="1:15" s="11" customFormat="1" ht="15" customHeight="1" outlineLevel="1" x14ac:dyDescent="0.25">
      <c r="A942" s="85"/>
      <c r="B942" s="125"/>
      <c r="C942" s="125"/>
      <c r="D942" s="125"/>
      <c r="E942" s="126" t="s">
        <v>2650</v>
      </c>
      <c r="F942" s="86"/>
      <c r="G942" s="87"/>
      <c r="H942" s="88"/>
      <c r="I942" s="127"/>
      <c r="J942" s="127"/>
      <c r="K942" s="127"/>
      <c r="L942" s="127"/>
      <c r="M942" s="236"/>
      <c r="N942" s="253">
        <f>ROUND(I942*H$13*I$13,2)</f>
        <v>0</v>
      </c>
      <c r="O942" s="254">
        <f t="shared" si="19"/>
        <v>0</v>
      </c>
    </row>
    <row r="943" spans="1:15" s="28" customFormat="1" ht="15" outlineLevel="1" x14ac:dyDescent="0.25">
      <c r="A943" s="90" t="s">
        <v>1907</v>
      </c>
      <c r="B943" s="91" t="s">
        <v>2647</v>
      </c>
      <c r="C943" s="91" t="s">
        <v>40</v>
      </c>
      <c r="D943" s="91" t="s">
        <v>2651</v>
      </c>
      <c r="E943" s="92" t="s">
        <v>2652</v>
      </c>
      <c r="F943" s="93" t="s">
        <v>238</v>
      </c>
      <c r="G943" s="99">
        <v>1</v>
      </c>
      <c r="H943" s="95">
        <f>ROUND(I943/G943,2)</f>
        <v>8062.85</v>
      </c>
      <c r="I943" s="96">
        <v>8062.85</v>
      </c>
      <c r="J943" s="95">
        <f>ROUND(H943*$H$13*$I$13,2)</f>
        <v>8974.61</v>
      </c>
      <c r="K943" s="96">
        <f>ROUND(G943*J943,2)</f>
        <v>8974.61</v>
      </c>
      <c r="L943" s="89"/>
      <c r="M943" s="235"/>
      <c r="N943" s="253">
        <f>ROUND(I943*H$13*I$13,2)</f>
        <v>8974.61</v>
      </c>
      <c r="O943" s="254">
        <f t="shared" si="19"/>
        <v>0</v>
      </c>
    </row>
    <row r="944" spans="1:15" s="28" customFormat="1" ht="15" outlineLevel="1" x14ac:dyDescent="0.25">
      <c r="A944" s="116" t="s">
        <v>1911</v>
      </c>
      <c r="B944" s="117" t="s">
        <v>2647</v>
      </c>
      <c r="C944" s="117" t="s">
        <v>165</v>
      </c>
      <c r="D944" s="117" t="s">
        <v>2602</v>
      </c>
      <c r="E944" s="118" t="s">
        <v>2653</v>
      </c>
      <c r="F944" s="119" t="s">
        <v>238</v>
      </c>
      <c r="G944" s="120">
        <v>1</v>
      </c>
      <c r="H944" s="95">
        <f>ROUND(I944/G944,2)</f>
        <v>22884.5</v>
      </c>
      <c r="I944" s="121">
        <v>22884.5</v>
      </c>
      <c r="J944" s="122">
        <f>ROUND(H944*$I$13,2)</f>
        <v>25021.91</v>
      </c>
      <c r="K944" s="121">
        <f>ROUND(G944*J944,2)</f>
        <v>25021.91</v>
      </c>
      <c r="L944" s="121" t="s">
        <v>2396</v>
      </c>
      <c r="M944" s="235"/>
      <c r="N944" s="253">
        <f>ROUND(I944*I$13,2)</f>
        <v>25021.91</v>
      </c>
      <c r="O944" s="254">
        <f t="shared" si="19"/>
        <v>0</v>
      </c>
    </row>
    <row r="945" spans="1:15" s="28" customFormat="1" ht="15" outlineLevel="1" x14ac:dyDescent="0.25">
      <c r="A945" s="90" t="s">
        <v>1915</v>
      </c>
      <c r="B945" s="91" t="s">
        <v>2647</v>
      </c>
      <c r="C945" s="91" t="s">
        <v>169</v>
      </c>
      <c r="D945" s="91" t="s">
        <v>2654</v>
      </c>
      <c r="E945" s="92" t="s">
        <v>2655</v>
      </c>
      <c r="F945" s="93" t="s">
        <v>238</v>
      </c>
      <c r="G945" s="99">
        <v>4</v>
      </c>
      <c r="H945" s="95">
        <f>ROUND(I945/G945,2)</f>
        <v>695.31</v>
      </c>
      <c r="I945" s="96">
        <v>2781.24</v>
      </c>
      <c r="J945" s="95">
        <f>ROUND(H945*$H$13*$I$13,2)</f>
        <v>773.94</v>
      </c>
      <c r="K945" s="96">
        <f>ROUND(G945*J945,2)</f>
        <v>3095.76</v>
      </c>
      <c r="L945" s="89"/>
      <c r="M945" s="235"/>
      <c r="N945" s="253">
        <f>ROUND(I945*H$13*I$13,2)</f>
        <v>3095.75</v>
      </c>
      <c r="O945" s="254">
        <f t="shared" si="19"/>
        <v>-0.01</v>
      </c>
    </row>
    <row r="946" spans="1:15" s="28" customFormat="1" ht="15" outlineLevel="1" x14ac:dyDescent="0.25">
      <c r="A946" s="90" t="s">
        <v>1919</v>
      </c>
      <c r="B946" s="91" t="s">
        <v>2647</v>
      </c>
      <c r="C946" s="91" t="s">
        <v>41</v>
      </c>
      <c r="D946" s="91" t="s">
        <v>2656</v>
      </c>
      <c r="E946" s="92" t="s">
        <v>2657</v>
      </c>
      <c r="F946" s="93" t="s">
        <v>238</v>
      </c>
      <c r="G946" s="99">
        <v>1</v>
      </c>
      <c r="H946" s="95">
        <f>ROUND(I946/G946,2)</f>
        <v>7314.38</v>
      </c>
      <c r="I946" s="96">
        <v>7314.38</v>
      </c>
      <c r="J946" s="95">
        <f>ROUND(H946*$H$13*$I$13,2)</f>
        <v>8141.5</v>
      </c>
      <c r="K946" s="96">
        <f>ROUND(G946*J946,2)</f>
        <v>8141.5</v>
      </c>
      <c r="L946" s="89"/>
      <c r="M946" s="235"/>
      <c r="N946" s="253">
        <f>ROUND(I946*H$13*I$13,2)</f>
        <v>8141.5</v>
      </c>
      <c r="O946" s="254">
        <f t="shared" si="19"/>
        <v>0</v>
      </c>
    </row>
    <row r="947" spans="1:15" s="28" customFormat="1" ht="15" outlineLevel="1" x14ac:dyDescent="0.25">
      <c r="A947" s="116" t="s">
        <v>1923</v>
      </c>
      <c r="B947" s="117" t="s">
        <v>2647</v>
      </c>
      <c r="C947" s="117" t="s">
        <v>283</v>
      </c>
      <c r="D947" s="117" t="s">
        <v>2602</v>
      </c>
      <c r="E947" s="118" t="s">
        <v>2658</v>
      </c>
      <c r="F947" s="119" t="s">
        <v>238</v>
      </c>
      <c r="G947" s="120">
        <v>1</v>
      </c>
      <c r="H947" s="95">
        <f>ROUND(I947/G947,2)</f>
        <v>36631</v>
      </c>
      <c r="I947" s="121">
        <v>36631</v>
      </c>
      <c r="J947" s="122">
        <f>ROUND(H947*$I$13,2)</f>
        <v>40052.339999999997</v>
      </c>
      <c r="K947" s="121">
        <f>ROUND(G947*J947,2)</f>
        <v>40052.339999999997</v>
      </c>
      <c r="L947" s="121" t="s">
        <v>2396</v>
      </c>
      <c r="M947" s="235"/>
      <c r="N947" s="253">
        <f>ROUND(I947*I$13,2)</f>
        <v>40052.339999999997</v>
      </c>
      <c r="O947" s="254">
        <f t="shared" si="19"/>
        <v>0</v>
      </c>
    </row>
    <row r="948" spans="1:15" s="28" customFormat="1" ht="15" outlineLevel="1" x14ac:dyDescent="0.25">
      <c r="A948" s="90" t="s">
        <v>1927</v>
      </c>
      <c r="B948" s="91" t="s">
        <v>2647</v>
      </c>
      <c r="C948" s="91" t="s">
        <v>44</v>
      </c>
      <c r="D948" s="91" t="s">
        <v>2659</v>
      </c>
      <c r="E948" s="92" t="s">
        <v>2660</v>
      </c>
      <c r="F948" s="93" t="s">
        <v>371</v>
      </c>
      <c r="G948" s="101">
        <v>0.19500000000000001</v>
      </c>
      <c r="H948" s="95">
        <f>ROUND(I948/G948,2)</f>
        <v>6138.51</v>
      </c>
      <c r="I948" s="96">
        <v>1197.01</v>
      </c>
      <c r="J948" s="95">
        <f>ROUND(H948*$H$13*$I$13,2)</f>
        <v>6832.66</v>
      </c>
      <c r="K948" s="96">
        <f>ROUND(G948*J948,2)</f>
        <v>1332.37</v>
      </c>
      <c r="L948" s="89"/>
      <c r="M948" s="235"/>
      <c r="N948" s="253">
        <f>ROUND(I948*H$13*I$13,2)</f>
        <v>1332.37</v>
      </c>
      <c r="O948" s="254">
        <f t="shared" si="19"/>
        <v>0</v>
      </c>
    </row>
    <row r="949" spans="1:15" s="28" customFormat="1" ht="15" outlineLevel="1" x14ac:dyDescent="0.25">
      <c r="A949" s="90" t="s">
        <v>1931</v>
      </c>
      <c r="B949" s="91" t="s">
        <v>2647</v>
      </c>
      <c r="C949" s="91" t="s">
        <v>1817</v>
      </c>
      <c r="D949" s="91" t="s">
        <v>2661</v>
      </c>
      <c r="E949" s="92" t="s">
        <v>2662</v>
      </c>
      <c r="F949" s="93" t="s">
        <v>238</v>
      </c>
      <c r="G949" s="99">
        <v>1</v>
      </c>
      <c r="H949" s="95">
        <f>ROUND(I949/G949,2)</f>
        <v>16510.599999999999</v>
      </c>
      <c r="I949" s="96">
        <v>16510.599999999999</v>
      </c>
      <c r="J949" s="95">
        <f>ROUND(H949*$H$13*$I$13,2)</f>
        <v>18377.64</v>
      </c>
      <c r="K949" s="96">
        <f>ROUND(G949*J949,2)</f>
        <v>18377.64</v>
      </c>
      <c r="L949" s="89"/>
      <c r="M949" s="235"/>
      <c r="N949" s="253">
        <f>ROUND(I949*H$13*I$13,2)</f>
        <v>18377.64</v>
      </c>
      <c r="O949" s="254">
        <f t="shared" si="19"/>
        <v>0</v>
      </c>
    </row>
    <row r="950" spans="1:15" s="28" customFormat="1" ht="15" outlineLevel="1" x14ac:dyDescent="0.25">
      <c r="A950" s="90" t="s">
        <v>1935</v>
      </c>
      <c r="B950" s="91" t="s">
        <v>2647</v>
      </c>
      <c r="C950" s="91" t="s">
        <v>1821</v>
      </c>
      <c r="D950" s="91" t="s">
        <v>2663</v>
      </c>
      <c r="E950" s="92" t="s">
        <v>2664</v>
      </c>
      <c r="F950" s="93" t="s">
        <v>238</v>
      </c>
      <c r="G950" s="99">
        <v>1</v>
      </c>
      <c r="H950" s="95">
        <f>ROUND(I950/G950,2)</f>
        <v>4850.59</v>
      </c>
      <c r="I950" s="96">
        <v>4850.59</v>
      </c>
      <c r="J950" s="95">
        <f>ROUND(H950*$H$13*$I$13,2)</f>
        <v>5399.1</v>
      </c>
      <c r="K950" s="96">
        <f>ROUND(G950*J950,2)</f>
        <v>5399.1</v>
      </c>
      <c r="L950" s="89"/>
      <c r="M950" s="235"/>
      <c r="N950" s="253">
        <f>ROUND(I950*H$13*I$13,2)</f>
        <v>5399.1</v>
      </c>
      <c r="O950" s="254">
        <f t="shared" si="19"/>
        <v>0</v>
      </c>
    </row>
    <row r="951" spans="1:15" s="28" customFormat="1" ht="33.75" outlineLevel="1" x14ac:dyDescent="0.25">
      <c r="A951" s="90" t="s">
        <v>1939</v>
      </c>
      <c r="B951" s="91" t="s">
        <v>2647</v>
      </c>
      <c r="C951" s="91" t="s">
        <v>46</v>
      </c>
      <c r="D951" s="91" t="s">
        <v>2665</v>
      </c>
      <c r="E951" s="92" t="s">
        <v>2666</v>
      </c>
      <c r="F951" s="93" t="s">
        <v>238</v>
      </c>
      <c r="G951" s="99">
        <v>1</v>
      </c>
      <c r="H951" s="95">
        <f>ROUND(I951/G951,2)</f>
        <v>2497.4</v>
      </c>
      <c r="I951" s="96">
        <v>2497.4</v>
      </c>
      <c r="J951" s="95">
        <f>ROUND(H951*$H$13*$I$13,2)</f>
        <v>2779.81</v>
      </c>
      <c r="K951" s="96">
        <f>ROUND(G951*J951,2)</f>
        <v>2779.81</v>
      </c>
      <c r="L951" s="89"/>
      <c r="M951" s="235"/>
      <c r="N951" s="253">
        <f>ROUND(I951*H$13*I$13,2)</f>
        <v>2779.81</v>
      </c>
      <c r="O951" s="254">
        <f t="shared" si="19"/>
        <v>0</v>
      </c>
    </row>
    <row r="952" spans="1:15" s="28" customFormat="1" ht="15" outlineLevel="1" x14ac:dyDescent="0.25">
      <c r="A952" s="116" t="s">
        <v>1943</v>
      </c>
      <c r="B952" s="117" t="s">
        <v>2647</v>
      </c>
      <c r="C952" s="117" t="s">
        <v>182</v>
      </c>
      <c r="D952" s="117" t="s">
        <v>2602</v>
      </c>
      <c r="E952" s="118" t="s">
        <v>2667</v>
      </c>
      <c r="F952" s="119" t="s">
        <v>238</v>
      </c>
      <c r="G952" s="120">
        <v>1</v>
      </c>
      <c r="H952" s="95">
        <f>ROUND(I952/G952,2)</f>
        <v>7681.29</v>
      </c>
      <c r="I952" s="121">
        <v>7681.29</v>
      </c>
      <c r="J952" s="122">
        <f>ROUND(H952*$I$13,2)</f>
        <v>8398.7199999999993</v>
      </c>
      <c r="K952" s="121">
        <f>ROUND(G952*J952,2)</f>
        <v>8398.7199999999993</v>
      </c>
      <c r="L952" s="121" t="s">
        <v>2396</v>
      </c>
      <c r="M952" s="235"/>
      <c r="N952" s="253">
        <f>ROUND(I952*I$13,2)</f>
        <v>8398.7199999999993</v>
      </c>
      <c r="O952" s="254">
        <f t="shared" si="19"/>
        <v>0</v>
      </c>
    </row>
    <row r="953" spans="1:15" s="28" customFormat="1" ht="15" outlineLevel="1" x14ac:dyDescent="0.25">
      <c r="A953" s="90" t="s">
        <v>2668</v>
      </c>
      <c r="B953" s="91" t="s">
        <v>2647</v>
      </c>
      <c r="C953" s="91" t="s">
        <v>50</v>
      </c>
      <c r="D953" s="91" t="s">
        <v>2669</v>
      </c>
      <c r="E953" s="92" t="s">
        <v>2670</v>
      </c>
      <c r="F953" s="93" t="s">
        <v>238</v>
      </c>
      <c r="G953" s="99">
        <v>1</v>
      </c>
      <c r="H953" s="95">
        <f>ROUND(I953/G953,2)</f>
        <v>11483.66</v>
      </c>
      <c r="I953" s="96">
        <v>11483.66</v>
      </c>
      <c r="J953" s="95">
        <f>ROUND(H953*$H$13*$I$13,2)</f>
        <v>12782.25</v>
      </c>
      <c r="K953" s="96">
        <f>ROUND(G953*J953,2)</f>
        <v>12782.25</v>
      </c>
      <c r="L953" s="89"/>
      <c r="M953" s="235"/>
      <c r="N953" s="253">
        <f>ROUND(I953*H$13*I$13,2)</f>
        <v>12782.25</v>
      </c>
      <c r="O953" s="254">
        <f t="shared" si="19"/>
        <v>0</v>
      </c>
    </row>
    <row r="954" spans="1:15" s="28" customFormat="1" ht="15" outlineLevel="1" x14ac:dyDescent="0.25">
      <c r="A954" s="116" t="s">
        <v>2671</v>
      </c>
      <c r="B954" s="117" t="s">
        <v>2647</v>
      </c>
      <c r="C954" s="117" t="s">
        <v>1907</v>
      </c>
      <c r="D954" s="117" t="s">
        <v>2602</v>
      </c>
      <c r="E954" s="118" t="s">
        <v>2672</v>
      </c>
      <c r="F954" s="119" t="s">
        <v>238</v>
      </c>
      <c r="G954" s="120">
        <v>1</v>
      </c>
      <c r="H954" s="95">
        <f>ROUND(I954/G954,2)</f>
        <v>77899.820000000007</v>
      </c>
      <c r="I954" s="121">
        <v>77899.820000000007</v>
      </c>
      <c r="J954" s="122">
        <f>ROUND(H954*$I$13,2)</f>
        <v>85175.66</v>
      </c>
      <c r="K954" s="121">
        <f>ROUND(G954*J954,2)</f>
        <v>85175.66</v>
      </c>
      <c r="L954" s="121" t="s">
        <v>2396</v>
      </c>
      <c r="M954" s="235"/>
      <c r="N954" s="253">
        <f>ROUND(I954*I$13,2)</f>
        <v>85175.66</v>
      </c>
      <c r="O954" s="254">
        <f t="shared" si="19"/>
        <v>0</v>
      </c>
    </row>
    <row r="955" spans="1:15" s="28" customFormat="1" ht="22.5" outlineLevel="1" x14ac:dyDescent="0.25">
      <c r="A955" s="90" t="s">
        <v>2673</v>
      </c>
      <c r="B955" s="91" t="s">
        <v>2647</v>
      </c>
      <c r="C955" s="91" t="s">
        <v>54</v>
      </c>
      <c r="D955" s="91" t="s">
        <v>2674</v>
      </c>
      <c r="E955" s="92" t="s">
        <v>2675</v>
      </c>
      <c r="F955" s="93" t="s">
        <v>238</v>
      </c>
      <c r="G955" s="99">
        <v>1</v>
      </c>
      <c r="H955" s="95">
        <f>ROUND(I955/G955,2)</f>
        <v>2499.42</v>
      </c>
      <c r="I955" s="96">
        <v>2499.42</v>
      </c>
      <c r="J955" s="95">
        <f>ROUND(H955*$H$13*$I$13,2)</f>
        <v>2782.06</v>
      </c>
      <c r="K955" s="96">
        <f>ROUND(G955*J955,2)</f>
        <v>2782.06</v>
      </c>
      <c r="L955" s="89"/>
      <c r="M955" s="235"/>
      <c r="N955" s="253">
        <f>ROUND(I955*H$13*I$13,2)</f>
        <v>2782.06</v>
      </c>
      <c r="O955" s="254">
        <f t="shared" si="19"/>
        <v>0</v>
      </c>
    </row>
    <row r="956" spans="1:15" s="28" customFormat="1" ht="15" outlineLevel="1" x14ac:dyDescent="0.25">
      <c r="A956" s="90" t="s">
        <v>2676</v>
      </c>
      <c r="B956" s="91" t="s">
        <v>2647</v>
      </c>
      <c r="C956" s="91" t="s">
        <v>1950</v>
      </c>
      <c r="D956" s="91" t="s">
        <v>2677</v>
      </c>
      <c r="E956" s="92" t="s">
        <v>2678</v>
      </c>
      <c r="F956" s="93" t="s">
        <v>238</v>
      </c>
      <c r="G956" s="99">
        <v>1</v>
      </c>
      <c r="H956" s="95">
        <f>ROUND(I956/G956,2)</f>
        <v>17443.41</v>
      </c>
      <c r="I956" s="96">
        <v>17443.41</v>
      </c>
      <c r="J956" s="95">
        <f>ROUND(H956*$H$13*$I$13,2)</f>
        <v>19415.93</v>
      </c>
      <c r="K956" s="96">
        <f>ROUND(G956*J956,2)</f>
        <v>19415.93</v>
      </c>
      <c r="L956" s="89"/>
      <c r="M956" s="235"/>
      <c r="N956" s="253">
        <f>ROUND(I956*H$13*I$13,2)</f>
        <v>19415.93</v>
      </c>
      <c r="O956" s="254">
        <f t="shared" si="19"/>
        <v>0</v>
      </c>
    </row>
    <row r="957" spans="1:15" s="28" customFormat="1" ht="15" outlineLevel="1" x14ac:dyDescent="0.25">
      <c r="A957" s="90" t="s">
        <v>2679</v>
      </c>
      <c r="B957" s="91" t="s">
        <v>2647</v>
      </c>
      <c r="C957" s="91" t="s">
        <v>58</v>
      </c>
      <c r="D957" s="91" t="s">
        <v>2680</v>
      </c>
      <c r="E957" s="92" t="s">
        <v>2681</v>
      </c>
      <c r="F957" s="93" t="s">
        <v>238</v>
      </c>
      <c r="G957" s="99">
        <v>1</v>
      </c>
      <c r="H957" s="95">
        <f>ROUND(I957/G957,2)</f>
        <v>1937.88</v>
      </c>
      <c r="I957" s="96">
        <v>1937.88</v>
      </c>
      <c r="J957" s="95">
        <f>ROUND(H957*$H$13*$I$13,2)</f>
        <v>2157.02</v>
      </c>
      <c r="K957" s="96">
        <f>ROUND(G957*J957,2)</f>
        <v>2157.02</v>
      </c>
      <c r="L957" s="89"/>
      <c r="M957" s="235"/>
      <c r="N957" s="253">
        <f>ROUND(I957*H$13*I$13,2)</f>
        <v>2157.02</v>
      </c>
      <c r="O957" s="254">
        <f t="shared" si="19"/>
        <v>0</v>
      </c>
    </row>
    <row r="958" spans="1:15" s="28" customFormat="1" ht="15" outlineLevel="1" x14ac:dyDescent="0.25">
      <c r="A958" s="90" t="s">
        <v>2682</v>
      </c>
      <c r="B958" s="91" t="s">
        <v>2647</v>
      </c>
      <c r="C958" s="91" t="s">
        <v>2005</v>
      </c>
      <c r="D958" s="91" t="s">
        <v>2683</v>
      </c>
      <c r="E958" s="92" t="s">
        <v>2684</v>
      </c>
      <c r="F958" s="93" t="s">
        <v>238</v>
      </c>
      <c r="G958" s="99">
        <v>1</v>
      </c>
      <c r="H958" s="95">
        <f>ROUND(I958/G958,2)</f>
        <v>1245.0899999999999</v>
      </c>
      <c r="I958" s="96">
        <v>1245.0899999999999</v>
      </c>
      <c r="J958" s="95">
        <f>ROUND(H958*$H$13*$I$13,2)</f>
        <v>1385.89</v>
      </c>
      <c r="K958" s="96">
        <f>ROUND(G958*J958,2)</f>
        <v>1385.89</v>
      </c>
      <c r="L958" s="89"/>
      <c r="M958" s="235"/>
      <c r="N958" s="253">
        <f>ROUND(I958*H$13*I$13,2)</f>
        <v>1385.89</v>
      </c>
      <c r="O958" s="254">
        <f t="shared" si="19"/>
        <v>0</v>
      </c>
    </row>
    <row r="959" spans="1:15" s="28" customFormat="1" ht="15" outlineLevel="1" x14ac:dyDescent="0.25">
      <c r="A959" s="90"/>
      <c r="B959" s="91"/>
      <c r="C959" s="91"/>
      <c r="D959" s="91"/>
      <c r="E959" s="128" t="s">
        <v>2685</v>
      </c>
      <c r="F959" s="93"/>
      <c r="G959" s="99"/>
      <c r="H959" s="95"/>
      <c r="I959" s="96"/>
      <c r="J959" s="95"/>
      <c r="K959" s="96"/>
      <c r="L959" s="89"/>
      <c r="M959" s="235"/>
      <c r="N959" s="253">
        <f>ROUND(I959*H$13*I$13,2)</f>
        <v>0</v>
      </c>
      <c r="O959" s="254">
        <f t="shared" si="19"/>
        <v>0</v>
      </c>
    </row>
    <row r="960" spans="1:15" s="28" customFormat="1" ht="15" outlineLevel="1" x14ac:dyDescent="0.25">
      <c r="A960" s="90" t="s">
        <v>2686</v>
      </c>
      <c r="B960" s="91" t="s">
        <v>2647</v>
      </c>
      <c r="C960" s="91" t="s">
        <v>62</v>
      </c>
      <c r="D960" s="91" t="s">
        <v>2687</v>
      </c>
      <c r="E960" s="92" t="s">
        <v>2688</v>
      </c>
      <c r="F960" s="93" t="s">
        <v>238</v>
      </c>
      <c r="G960" s="99">
        <v>1</v>
      </c>
      <c r="H960" s="95">
        <f>ROUND(I960/G960,2)</f>
        <v>11233.74</v>
      </c>
      <c r="I960" s="96">
        <v>11233.74</v>
      </c>
      <c r="J960" s="95">
        <f>ROUND(H960*$H$13*$I$13,2)</f>
        <v>12504.06</v>
      </c>
      <c r="K960" s="96">
        <f>ROUND(G960*J960,2)</f>
        <v>12504.06</v>
      </c>
      <c r="L960" s="89"/>
      <c r="M960" s="235"/>
      <c r="N960" s="253">
        <f>ROUND(I960*H$13*I$13,2)</f>
        <v>12504.06</v>
      </c>
      <c r="O960" s="254">
        <f t="shared" si="19"/>
        <v>0</v>
      </c>
    </row>
    <row r="961" spans="1:15" s="28" customFormat="1" ht="15" outlineLevel="1" x14ac:dyDescent="0.25">
      <c r="A961" s="116" t="s">
        <v>2689</v>
      </c>
      <c r="B961" s="117" t="s">
        <v>2647</v>
      </c>
      <c r="C961" s="117" t="s">
        <v>2013</v>
      </c>
      <c r="D961" s="117" t="s">
        <v>2602</v>
      </c>
      <c r="E961" s="118" t="s">
        <v>2690</v>
      </c>
      <c r="F961" s="119" t="s">
        <v>238</v>
      </c>
      <c r="G961" s="120">
        <v>1</v>
      </c>
      <c r="H961" s="95">
        <f>ROUND(I961/G961,2)</f>
        <v>137976.81</v>
      </c>
      <c r="I961" s="121">
        <v>137976.81</v>
      </c>
      <c r="J961" s="122">
        <f>ROUND(H961*$I$13,2)</f>
        <v>150863.84</v>
      </c>
      <c r="K961" s="121">
        <f>ROUND(G961*J961,2)</f>
        <v>150863.84</v>
      </c>
      <c r="L961" s="121" t="s">
        <v>2396</v>
      </c>
      <c r="M961" s="235"/>
      <c r="N961" s="253">
        <f>ROUND(I961*I$13,2)</f>
        <v>150863.84</v>
      </c>
      <c r="O961" s="254">
        <f t="shared" si="19"/>
        <v>0</v>
      </c>
    </row>
    <row r="962" spans="1:15" s="28" customFormat="1" ht="15" outlineLevel="1" x14ac:dyDescent="0.25">
      <c r="A962" s="90" t="s">
        <v>2691</v>
      </c>
      <c r="B962" s="91" t="s">
        <v>2647</v>
      </c>
      <c r="C962" s="91" t="s">
        <v>70</v>
      </c>
      <c r="D962" s="91" t="s">
        <v>2656</v>
      </c>
      <c r="E962" s="92" t="s">
        <v>2657</v>
      </c>
      <c r="F962" s="93" t="s">
        <v>238</v>
      </c>
      <c r="G962" s="99">
        <v>1</v>
      </c>
      <c r="H962" s="95">
        <f>ROUND(I962/G962,2)</f>
        <v>7314.38</v>
      </c>
      <c r="I962" s="96">
        <v>7314.38</v>
      </c>
      <c r="J962" s="95">
        <f>ROUND(H962*$H$13*$I$13,2)</f>
        <v>8141.5</v>
      </c>
      <c r="K962" s="96">
        <f>ROUND(G962*J962,2)</f>
        <v>8141.5</v>
      </c>
      <c r="L962" s="89"/>
      <c r="M962" s="235"/>
      <c r="N962" s="253">
        <f>ROUND(I962*H$13*I$13,2)</f>
        <v>8141.5</v>
      </c>
      <c r="O962" s="254">
        <f t="shared" si="19"/>
        <v>0</v>
      </c>
    </row>
    <row r="963" spans="1:15" s="28" customFormat="1" ht="15" outlineLevel="1" x14ac:dyDescent="0.25">
      <c r="A963" s="116" t="s">
        <v>2692</v>
      </c>
      <c r="B963" s="117" t="s">
        <v>2647</v>
      </c>
      <c r="C963" s="117" t="s">
        <v>2040</v>
      </c>
      <c r="D963" s="117" t="s">
        <v>2602</v>
      </c>
      <c r="E963" s="118" t="s">
        <v>2693</v>
      </c>
      <c r="F963" s="119" t="s">
        <v>238</v>
      </c>
      <c r="G963" s="120">
        <v>1</v>
      </c>
      <c r="H963" s="95">
        <f>ROUND(I963/G963,2)</f>
        <v>49683.26</v>
      </c>
      <c r="I963" s="121">
        <v>49683.26</v>
      </c>
      <c r="J963" s="122">
        <f>ROUND(H963*$I$13,2)</f>
        <v>54323.68</v>
      </c>
      <c r="K963" s="121">
        <f>ROUND(G963*J963,2)</f>
        <v>54323.68</v>
      </c>
      <c r="L963" s="121" t="s">
        <v>2396</v>
      </c>
      <c r="M963" s="235"/>
      <c r="N963" s="253">
        <f>ROUND(I963*I$13,2)</f>
        <v>54323.68</v>
      </c>
      <c r="O963" s="254">
        <f t="shared" si="19"/>
        <v>0</v>
      </c>
    </row>
    <row r="964" spans="1:15" s="28" customFormat="1" ht="15" outlineLevel="1" x14ac:dyDescent="0.25">
      <c r="A964" s="90" t="s">
        <v>2694</v>
      </c>
      <c r="B964" s="91" t="s">
        <v>2647</v>
      </c>
      <c r="C964" s="91" t="s">
        <v>91</v>
      </c>
      <c r="D964" s="91" t="s">
        <v>2659</v>
      </c>
      <c r="E964" s="92" t="s">
        <v>2660</v>
      </c>
      <c r="F964" s="93" t="s">
        <v>371</v>
      </c>
      <c r="G964" s="98">
        <v>0.4</v>
      </c>
      <c r="H964" s="95">
        <f>ROUND(I964/G964,2)</f>
        <v>6138.6</v>
      </c>
      <c r="I964" s="96">
        <v>2455.44</v>
      </c>
      <c r="J964" s="95">
        <f>ROUND(H964*$H$13*$I$13,2)</f>
        <v>6832.76</v>
      </c>
      <c r="K964" s="96">
        <f>ROUND(G964*J964,2)</f>
        <v>2733.1</v>
      </c>
      <c r="L964" s="89"/>
      <c r="M964" s="235"/>
      <c r="N964" s="253">
        <f>ROUND(I964*H$13*I$13,2)</f>
        <v>2733.1</v>
      </c>
      <c r="O964" s="254">
        <f t="shared" si="19"/>
        <v>0</v>
      </c>
    </row>
    <row r="965" spans="1:15" s="28" customFormat="1" ht="15" outlineLevel="1" x14ac:dyDescent="0.25">
      <c r="A965" s="90" t="s">
        <v>2695</v>
      </c>
      <c r="B965" s="91" t="s">
        <v>2647</v>
      </c>
      <c r="C965" s="91" t="s">
        <v>207</v>
      </c>
      <c r="D965" s="91" t="s">
        <v>2696</v>
      </c>
      <c r="E965" s="92" t="s">
        <v>2697</v>
      </c>
      <c r="F965" s="93" t="s">
        <v>238</v>
      </c>
      <c r="G965" s="99">
        <v>1</v>
      </c>
      <c r="H965" s="95">
        <f>ROUND(I965/G965,2)</f>
        <v>34047.31</v>
      </c>
      <c r="I965" s="96">
        <v>34047.31</v>
      </c>
      <c r="J965" s="95">
        <f>ROUND(H965*$H$13*$I$13,2)</f>
        <v>37897.42</v>
      </c>
      <c r="K965" s="96">
        <f>ROUND(G965*J965,2)</f>
        <v>37897.42</v>
      </c>
      <c r="L965" s="89"/>
      <c r="M965" s="235"/>
      <c r="N965" s="253">
        <f>ROUND(I965*H$13*I$13,2)</f>
        <v>37897.42</v>
      </c>
      <c r="O965" s="254">
        <f t="shared" si="19"/>
        <v>0</v>
      </c>
    </row>
    <row r="966" spans="1:15" s="28" customFormat="1" ht="15" outlineLevel="1" x14ac:dyDescent="0.25">
      <c r="A966" s="90" t="s">
        <v>2698</v>
      </c>
      <c r="B966" s="91" t="s">
        <v>2647</v>
      </c>
      <c r="C966" s="91" t="s">
        <v>2699</v>
      </c>
      <c r="D966" s="91" t="s">
        <v>2700</v>
      </c>
      <c r="E966" s="92" t="s">
        <v>2701</v>
      </c>
      <c r="F966" s="93" t="s">
        <v>238</v>
      </c>
      <c r="G966" s="99">
        <v>1</v>
      </c>
      <c r="H966" s="95">
        <f>ROUND(I966/G966,2)</f>
        <v>14458.46</v>
      </c>
      <c r="I966" s="96">
        <v>14458.46</v>
      </c>
      <c r="J966" s="95">
        <f>ROUND(H966*$H$13*$I$13,2)</f>
        <v>16093.44</v>
      </c>
      <c r="K966" s="96">
        <f>ROUND(G966*J966,2)</f>
        <v>16093.44</v>
      </c>
      <c r="L966" s="89"/>
      <c r="M966" s="235"/>
      <c r="N966" s="253">
        <f>ROUND(I966*H$13*I$13,2)</f>
        <v>16093.44</v>
      </c>
      <c r="O966" s="254">
        <f t="shared" si="19"/>
        <v>0</v>
      </c>
    </row>
    <row r="967" spans="1:15" s="28" customFormat="1" ht="15" outlineLevel="1" x14ac:dyDescent="0.25">
      <c r="A967" s="90" t="s">
        <v>2702</v>
      </c>
      <c r="B967" s="91" t="s">
        <v>2647</v>
      </c>
      <c r="C967" s="91" t="s">
        <v>94</v>
      </c>
      <c r="D967" s="91" t="s">
        <v>2669</v>
      </c>
      <c r="E967" s="92" t="s">
        <v>2670</v>
      </c>
      <c r="F967" s="93" t="s">
        <v>238</v>
      </c>
      <c r="G967" s="99">
        <v>1</v>
      </c>
      <c r="H967" s="95">
        <f>ROUND(I967/G967,2)</f>
        <v>11483.66</v>
      </c>
      <c r="I967" s="96">
        <v>11483.66</v>
      </c>
      <c r="J967" s="95">
        <f>ROUND(H967*$H$13*$I$13,2)</f>
        <v>12782.25</v>
      </c>
      <c r="K967" s="96">
        <f>ROUND(G967*J967,2)</f>
        <v>12782.25</v>
      </c>
      <c r="L967" s="89"/>
      <c r="M967" s="235"/>
      <c r="N967" s="253">
        <f>ROUND(I967*H$13*I$13,2)</f>
        <v>12782.25</v>
      </c>
      <c r="O967" s="254">
        <f t="shared" si="19"/>
        <v>0</v>
      </c>
    </row>
    <row r="968" spans="1:15" s="28" customFormat="1" ht="15" outlineLevel="1" x14ac:dyDescent="0.25">
      <c r="A968" s="116" t="s">
        <v>2703</v>
      </c>
      <c r="B968" s="117" t="s">
        <v>2647</v>
      </c>
      <c r="C968" s="117" t="s">
        <v>216</v>
      </c>
      <c r="D968" s="117" t="s">
        <v>2602</v>
      </c>
      <c r="E968" s="118" t="s">
        <v>2672</v>
      </c>
      <c r="F968" s="119" t="s">
        <v>238</v>
      </c>
      <c r="G968" s="120">
        <v>1</v>
      </c>
      <c r="H968" s="95">
        <f>ROUND(I968/G968,2)</f>
        <v>77899.820000000007</v>
      </c>
      <c r="I968" s="121">
        <v>77899.820000000007</v>
      </c>
      <c r="J968" s="122">
        <f>ROUND(H968*$I$13,2)</f>
        <v>85175.66</v>
      </c>
      <c r="K968" s="121">
        <f>ROUND(G968*J968,2)</f>
        <v>85175.66</v>
      </c>
      <c r="L968" s="121" t="s">
        <v>2396</v>
      </c>
      <c r="M968" s="235"/>
      <c r="N968" s="253">
        <f>ROUND(I968*I$13,2)</f>
        <v>85175.66</v>
      </c>
      <c r="O968" s="254">
        <f t="shared" si="19"/>
        <v>0</v>
      </c>
    </row>
    <row r="969" spans="1:15" s="28" customFormat="1" ht="15" outlineLevel="1" x14ac:dyDescent="0.25">
      <c r="A969" s="90" t="s">
        <v>2704</v>
      </c>
      <c r="B969" s="91" t="s">
        <v>2647</v>
      </c>
      <c r="C969" s="91" t="s">
        <v>95</v>
      </c>
      <c r="D969" s="91" t="s">
        <v>2705</v>
      </c>
      <c r="E969" s="92" t="s">
        <v>2706</v>
      </c>
      <c r="F969" s="93" t="s">
        <v>238</v>
      </c>
      <c r="G969" s="99">
        <v>1</v>
      </c>
      <c r="H969" s="95">
        <f>ROUND(I969/G969,2)</f>
        <v>6328.96</v>
      </c>
      <c r="I969" s="96">
        <v>6328.96</v>
      </c>
      <c r="J969" s="95">
        <f>ROUND(H969*$H$13*$I$13,2)</f>
        <v>7044.65</v>
      </c>
      <c r="K969" s="96">
        <f>ROUND(G969*J969,2)</f>
        <v>7044.65</v>
      </c>
      <c r="L969" s="89"/>
      <c r="M969" s="235"/>
      <c r="N969" s="253">
        <f>ROUND(I969*H$13*I$13,2)</f>
        <v>7044.65</v>
      </c>
      <c r="O969" s="254">
        <f t="shared" si="19"/>
        <v>0</v>
      </c>
    </row>
    <row r="970" spans="1:15" s="28" customFormat="1" ht="15" outlineLevel="1" x14ac:dyDescent="0.25">
      <c r="A970" s="116" t="s">
        <v>2707</v>
      </c>
      <c r="B970" s="117" t="s">
        <v>2647</v>
      </c>
      <c r="C970" s="117" t="s">
        <v>224</v>
      </c>
      <c r="D970" s="117" t="s">
        <v>2602</v>
      </c>
      <c r="E970" s="118" t="s">
        <v>2708</v>
      </c>
      <c r="F970" s="119" t="s">
        <v>238</v>
      </c>
      <c r="G970" s="120">
        <v>1</v>
      </c>
      <c r="H970" s="95">
        <f>ROUND(I970/G970,2)</f>
        <v>76618.66</v>
      </c>
      <c r="I970" s="121">
        <v>76618.66</v>
      </c>
      <c r="J970" s="122">
        <f>ROUND(H970*$I$13,2)</f>
        <v>83774.84</v>
      </c>
      <c r="K970" s="121">
        <f>ROUND(G970*J970,2)</f>
        <v>83774.84</v>
      </c>
      <c r="L970" s="121" t="s">
        <v>2396</v>
      </c>
      <c r="M970" s="235"/>
      <c r="N970" s="253">
        <f>ROUND(I970*I$13,2)</f>
        <v>83774.84</v>
      </c>
      <c r="O970" s="254">
        <f t="shared" si="19"/>
        <v>0</v>
      </c>
    </row>
    <row r="971" spans="1:15" s="28" customFormat="1" ht="15" outlineLevel="1" x14ac:dyDescent="0.25">
      <c r="A971" s="90" t="s">
        <v>2709</v>
      </c>
      <c r="B971" s="91" t="s">
        <v>2647</v>
      </c>
      <c r="C971" s="91" t="s">
        <v>115</v>
      </c>
      <c r="D971" s="91" t="s">
        <v>2710</v>
      </c>
      <c r="E971" s="92" t="s">
        <v>2711</v>
      </c>
      <c r="F971" s="93" t="s">
        <v>371</v>
      </c>
      <c r="G971" s="100">
        <v>0.16</v>
      </c>
      <c r="H971" s="95">
        <f>ROUND(I971/G971,2)</f>
        <v>7242.38</v>
      </c>
      <c r="I971" s="96">
        <v>1158.78</v>
      </c>
      <c r="J971" s="95">
        <f>ROUND(H971*$H$13*$I$13,2)</f>
        <v>8061.36</v>
      </c>
      <c r="K971" s="96">
        <f>ROUND(G971*J971,2)</f>
        <v>1289.82</v>
      </c>
      <c r="L971" s="89"/>
      <c r="M971" s="235"/>
      <c r="N971" s="253">
        <f>ROUND(I971*H$13*I$13,2)</f>
        <v>1289.82</v>
      </c>
      <c r="O971" s="254">
        <f t="shared" si="19"/>
        <v>0</v>
      </c>
    </row>
    <row r="972" spans="1:15" s="28" customFormat="1" ht="15" outlineLevel="1" x14ac:dyDescent="0.25">
      <c r="A972" s="90" t="s">
        <v>2712</v>
      </c>
      <c r="B972" s="91" t="s">
        <v>2647</v>
      </c>
      <c r="C972" s="91" t="s">
        <v>231</v>
      </c>
      <c r="D972" s="91" t="s">
        <v>2713</v>
      </c>
      <c r="E972" s="92" t="s">
        <v>2714</v>
      </c>
      <c r="F972" s="93" t="s">
        <v>238</v>
      </c>
      <c r="G972" s="99">
        <v>4</v>
      </c>
      <c r="H972" s="95">
        <f>ROUND(I972/G972,2)</f>
        <v>6996.03</v>
      </c>
      <c r="I972" s="96">
        <v>27984.1</v>
      </c>
      <c r="J972" s="95">
        <f>ROUND(H972*$H$13*$I$13,2)</f>
        <v>7787.15</v>
      </c>
      <c r="K972" s="96">
        <f>ROUND(G972*J972,2)</f>
        <v>31148.6</v>
      </c>
      <c r="L972" s="89"/>
      <c r="M972" s="235"/>
      <c r="N972" s="253">
        <f>ROUND(I972*H$13*I$13,2)</f>
        <v>31148.58</v>
      </c>
      <c r="O972" s="254">
        <f t="shared" si="19"/>
        <v>-0.02</v>
      </c>
    </row>
    <row r="973" spans="1:15" s="28" customFormat="1" ht="22.5" outlineLevel="1" x14ac:dyDescent="0.25">
      <c r="A973" s="90" t="s">
        <v>2715</v>
      </c>
      <c r="B973" s="91" t="s">
        <v>2647</v>
      </c>
      <c r="C973" s="91" t="s">
        <v>235</v>
      </c>
      <c r="D973" s="91" t="s">
        <v>2674</v>
      </c>
      <c r="E973" s="92" t="s">
        <v>2675</v>
      </c>
      <c r="F973" s="93" t="s">
        <v>238</v>
      </c>
      <c r="G973" s="99">
        <v>1</v>
      </c>
      <c r="H973" s="95">
        <f>ROUND(I973/G973,2)</f>
        <v>2499.42</v>
      </c>
      <c r="I973" s="96">
        <v>2499.42</v>
      </c>
      <c r="J973" s="95">
        <f>ROUND(H973*$H$13*$I$13,2)</f>
        <v>2782.06</v>
      </c>
      <c r="K973" s="96">
        <f>ROUND(G973*J973,2)</f>
        <v>2782.06</v>
      </c>
      <c r="L973" s="89"/>
      <c r="M973" s="235"/>
      <c r="N973" s="253">
        <f>ROUND(I973*H$13*I$13,2)</f>
        <v>2782.06</v>
      </c>
      <c r="O973" s="254">
        <f t="shared" si="19"/>
        <v>0</v>
      </c>
    </row>
    <row r="974" spans="1:15" s="28" customFormat="1" ht="15" outlineLevel="1" x14ac:dyDescent="0.25">
      <c r="A974" s="90" t="s">
        <v>2716</v>
      </c>
      <c r="B974" s="91" t="s">
        <v>2647</v>
      </c>
      <c r="C974" s="91" t="s">
        <v>328</v>
      </c>
      <c r="D974" s="91" t="s">
        <v>2717</v>
      </c>
      <c r="E974" s="92" t="s">
        <v>2718</v>
      </c>
      <c r="F974" s="93" t="s">
        <v>238</v>
      </c>
      <c r="G974" s="99">
        <v>1</v>
      </c>
      <c r="H974" s="95">
        <f>ROUND(I974/G974,2)</f>
        <v>36565.949999999997</v>
      </c>
      <c r="I974" s="96">
        <v>36565.949999999997</v>
      </c>
      <c r="J974" s="95">
        <f>ROUND(H974*$H$13*$I$13,2)</f>
        <v>40700.870000000003</v>
      </c>
      <c r="K974" s="96">
        <f>ROUND(G974*J974,2)</f>
        <v>40700.870000000003</v>
      </c>
      <c r="L974" s="89"/>
      <c r="M974" s="235"/>
      <c r="N974" s="253">
        <f>ROUND(I974*H$13*I$13,2)</f>
        <v>40700.870000000003</v>
      </c>
      <c r="O974" s="254">
        <f t="shared" si="19"/>
        <v>0</v>
      </c>
    </row>
    <row r="975" spans="1:15" s="28" customFormat="1" ht="15" outlineLevel="1" x14ac:dyDescent="0.25">
      <c r="A975" s="90" t="s">
        <v>2719</v>
      </c>
      <c r="B975" s="91" t="s">
        <v>2647</v>
      </c>
      <c r="C975" s="91" t="s">
        <v>240</v>
      </c>
      <c r="D975" s="91" t="s">
        <v>2680</v>
      </c>
      <c r="E975" s="92" t="s">
        <v>2681</v>
      </c>
      <c r="F975" s="93" t="s">
        <v>238</v>
      </c>
      <c r="G975" s="99">
        <v>63</v>
      </c>
      <c r="H975" s="95">
        <f>ROUND(I975/G975,2)</f>
        <v>1937.9</v>
      </c>
      <c r="I975" s="96">
        <v>122087.67999999999</v>
      </c>
      <c r="J975" s="95">
        <f>ROUND(H975*$H$13*$I$13,2)</f>
        <v>2157.04</v>
      </c>
      <c r="K975" s="96">
        <f>ROUND(G975*J975,2)</f>
        <v>135893.51999999999</v>
      </c>
      <c r="L975" s="89"/>
      <c r="M975" s="235"/>
      <c r="N975" s="253">
        <f>ROUND(I975*H$13*I$13,2)</f>
        <v>135893.5</v>
      </c>
      <c r="O975" s="254">
        <f t="shared" si="19"/>
        <v>-0.02</v>
      </c>
    </row>
    <row r="976" spans="1:15" s="28" customFormat="1" ht="15" outlineLevel="1" x14ac:dyDescent="0.25">
      <c r="A976" s="90" t="s">
        <v>2720</v>
      </c>
      <c r="B976" s="91" t="s">
        <v>2647</v>
      </c>
      <c r="C976" s="91" t="s">
        <v>243</v>
      </c>
      <c r="D976" s="91" t="s">
        <v>2721</v>
      </c>
      <c r="E976" s="92" t="s">
        <v>2722</v>
      </c>
      <c r="F976" s="93" t="s">
        <v>238</v>
      </c>
      <c r="G976" s="99">
        <v>5</v>
      </c>
      <c r="H976" s="95">
        <f>ROUND(I976/G976,2)</f>
        <v>1010.37</v>
      </c>
      <c r="I976" s="96">
        <v>5051.8599999999997</v>
      </c>
      <c r="J976" s="95">
        <f>ROUND(H976*$H$13*$I$13,2)</f>
        <v>1124.6199999999999</v>
      </c>
      <c r="K976" s="96">
        <f>ROUND(G976*J976,2)</f>
        <v>5623.1</v>
      </c>
      <c r="L976" s="89"/>
      <c r="M976" s="235"/>
      <c r="N976" s="253">
        <f>ROUND(I976*H$13*I$13,2)</f>
        <v>5623.13</v>
      </c>
      <c r="O976" s="254">
        <f t="shared" si="19"/>
        <v>0.03</v>
      </c>
    </row>
    <row r="977" spans="1:15" s="28" customFormat="1" ht="15" outlineLevel="1" x14ac:dyDescent="0.25">
      <c r="A977" s="90" t="s">
        <v>2723</v>
      </c>
      <c r="B977" s="91" t="s">
        <v>2647</v>
      </c>
      <c r="C977" s="91" t="s">
        <v>247</v>
      </c>
      <c r="D977" s="91" t="s">
        <v>2724</v>
      </c>
      <c r="E977" s="92" t="s">
        <v>2725</v>
      </c>
      <c r="F977" s="93" t="s">
        <v>238</v>
      </c>
      <c r="G977" s="99">
        <v>12</v>
      </c>
      <c r="H977" s="95">
        <f>ROUND(I977/G977,2)</f>
        <v>1106.8</v>
      </c>
      <c r="I977" s="96">
        <v>13281.63</v>
      </c>
      <c r="J977" s="95">
        <f>ROUND(H977*$H$13*$I$13,2)</f>
        <v>1231.96</v>
      </c>
      <c r="K977" s="96">
        <f>ROUND(G977*J977,2)</f>
        <v>14783.52</v>
      </c>
      <c r="L977" s="89"/>
      <c r="M977" s="235"/>
      <c r="N977" s="253">
        <f>ROUND(I977*H$13*I$13,2)</f>
        <v>14783.53</v>
      </c>
      <c r="O977" s="254">
        <f t="shared" si="19"/>
        <v>0.01</v>
      </c>
    </row>
    <row r="978" spans="1:15" s="28" customFormat="1" ht="15" outlineLevel="1" x14ac:dyDescent="0.25">
      <c r="A978" s="90" t="s">
        <v>2726</v>
      </c>
      <c r="B978" s="91" t="s">
        <v>2647</v>
      </c>
      <c r="C978" s="91" t="s">
        <v>2081</v>
      </c>
      <c r="D978" s="91" t="s">
        <v>2727</v>
      </c>
      <c r="E978" s="92" t="s">
        <v>2728</v>
      </c>
      <c r="F978" s="93" t="s">
        <v>238</v>
      </c>
      <c r="G978" s="99">
        <v>23</v>
      </c>
      <c r="H978" s="95">
        <f>ROUND(I978/G978,2)</f>
        <v>1152.8699999999999</v>
      </c>
      <c r="I978" s="96">
        <v>26515.93</v>
      </c>
      <c r="J978" s="95">
        <f>ROUND(H978*$H$13*$I$13,2)</f>
        <v>1283.24</v>
      </c>
      <c r="K978" s="96">
        <f>ROUND(G978*J978,2)</f>
        <v>29514.52</v>
      </c>
      <c r="L978" s="89"/>
      <c r="M978" s="235"/>
      <c r="N978" s="253">
        <f>ROUND(I978*H$13*I$13,2)</f>
        <v>29514.38</v>
      </c>
      <c r="O978" s="254">
        <f t="shared" si="19"/>
        <v>-0.14000000000000001</v>
      </c>
    </row>
    <row r="979" spans="1:15" s="28" customFormat="1" ht="15" outlineLevel="1" x14ac:dyDescent="0.25">
      <c r="A979" s="90" t="s">
        <v>2729</v>
      </c>
      <c r="B979" s="91" t="s">
        <v>2647</v>
      </c>
      <c r="C979" s="91" t="s">
        <v>2570</v>
      </c>
      <c r="D979" s="91" t="s">
        <v>2730</v>
      </c>
      <c r="E979" s="92" t="s">
        <v>2731</v>
      </c>
      <c r="F979" s="93" t="s">
        <v>238</v>
      </c>
      <c r="G979" s="99">
        <v>7</v>
      </c>
      <c r="H979" s="95">
        <f>ROUND(I979/G979,2)</f>
        <v>1152.8699999999999</v>
      </c>
      <c r="I979" s="96">
        <v>8070.06</v>
      </c>
      <c r="J979" s="95">
        <f>ROUND(H979*$H$13*$I$13,2)</f>
        <v>1283.24</v>
      </c>
      <c r="K979" s="96">
        <f>ROUND(G979*J979,2)</f>
        <v>8982.68</v>
      </c>
      <c r="L979" s="89"/>
      <c r="M979" s="235"/>
      <c r="N979" s="253">
        <f>ROUND(I979*H$13*I$13,2)</f>
        <v>8982.6299999999992</v>
      </c>
      <c r="O979" s="254">
        <f t="shared" si="19"/>
        <v>-0.05</v>
      </c>
    </row>
    <row r="980" spans="1:15" s="28" customFormat="1" ht="15" outlineLevel="1" x14ac:dyDescent="0.25">
      <c r="A980" s="90" t="s">
        <v>2732</v>
      </c>
      <c r="B980" s="91" t="s">
        <v>2647</v>
      </c>
      <c r="C980" s="91" t="s">
        <v>2574</v>
      </c>
      <c r="D980" s="91" t="s">
        <v>2733</v>
      </c>
      <c r="E980" s="92" t="s">
        <v>2734</v>
      </c>
      <c r="F980" s="93" t="s">
        <v>238</v>
      </c>
      <c r="G980" s="99">
        <v>15</v>
      </c>
      <c r="H980" s="95">
        <f>ROUND(I980/G980,2)</f>
        <v>1201.77</v>
      </c>
      <c r="I980" s="96">
        <v>18026.5</v>
      </c>
      <c r="J980" s="95">
        <f>ROUND(H980*$H$13*$I$13,2)</f>
        <v>1337.67</v>
      </c>
      <c r="K980" s="96">
        <f>ROUND(G980*J980,2)</f>
        <v>20065.05</v>
      </c>
      <c r="L980" s="89"/>
      <c r="M980" s="235"/>
      <c r="N980" s="253">
        <f>ROUND(I980*H$13*I$13,2)</f>
        <v>20064.96</v>
      </c>
      <c r="O980" s="254">
        <f t="shared" si="19"/>
        <v>-0.09</v>
      </c>
    </row>
    <row r="981" spans="1:15" s="28" customFormat="1" ht="22.5" outlineLevel="1" x14ac:dyDescent="0.25">
      <c r="A981" s="90" t="s">
        <v>2735</v>
      </c>
      <c r="B981" s="91" t="s">
        <v>2647</v>
      </c>
      <c r="C981" s="91" t="s">
        <v>2578</v>
      </c>
      <c r="D981" s="91" t="s">
        <v>2736</v>
      </c>
      <c r="E981" s="92" t="s">
        <v>2737</v>
      </c>
      <c r="F981" s="93" t="s">
        <v>238</v>
      </c>
      <c r="G981" s="99">
        <v>1</v>
      </c>
      <c r="H981" s="95">
        <f>ROUND(I981/G981,2)</f>
        <v>2972.83</v>
      </c>
      <c r="I981" s="96">
        <v>2972.83</v>
      </c>
      <c r="J981" s="95">
        <f>ROUND(H981*$H$13*$I$13,2)</f>
        <v>3309</v>
      </c>
      <c r="K981" s="96">
        <f>ROUND(G981*J981,2)</f>
        <v>3309</v>
      </c>
      <c r="L981" s="89"/>
      <c r="M981" s="235"/>
      <c r="N981" s="253">
        <f>ROUND(I981*H$13*I$13,2)</f>
        <v>3309</v>
      </c>
      <c r="O981" s="254">
        <f t="shared" si="19"/>
        <v>0</v>
      </c>
    </row>
    <row r="982" spans="1:15" s="28" customFormat="1" ht="15" outlineLevel="1" x14ac:dyDescent="0.25">
      <c r="A982" s="90"/>
      <c r="B982" s="91"/>
      <c r="C982" s="91"/>
      <c r="D982" s="91"/>
      <c r="E982" s="128" t="s">
        <v>2738</v>
      </c>
      <c r="F982" s="93"/>
      <c r="G982" s="99"/>
      <c r="H982" s="95"/>
      <c r="I982" s="96"/>
      <c r="J982" s="95"/>
      <c r="K982" s="96"/>
      <c r="L982" s="89"/>
      <c r="M982" s="235"/>
      <c r="N982" s="253">
        <f>ROUND(I982*H$13*I$13,2)</f>
        <v>0</v>
      </c>
      <c r="O982" s="254">
        <f t="shared" si="19"/>
        <v>0</v>
      </c>
    </row>
    <row r="983" spans="1:15" s="28" customFormat="1" ht="22.5" outlineLevel="1" x14ac:dyDescent="0.25">
      <c r="A983" s="90" t="s">
        <v>2739</v>
      </c>
      <c r="B983" s="91" t="s">
        <v>2647</v>
      </c>
      <c r="C983" s="91" t="s">
        <v>252</v>
      </c>
      <c r="D983" s="91" t="s">
        <v>2740</v>
      </c>
      <c r="E983" s="92" t="s">
        <v>2741</v>
      </c>
      <c r="F983" s="93" t="s">
        <v>363</v>
      </c>
      <c r="G983" s="101">
        <v>0.44800000000000001</v>
      </c>
      <c r="H983" s="95">
        <f>ROUND(I983/G983,2)</f>
        <v>218335.02</v>
      </c>
      <c r="I983" s="96">
        <v>97814.09</v>
      </c>
      <c r="J983" s="95">
        <f>ROUND(H983*$H$13*$I$13,2)</f>
        <v>243024.61</v>
      </c>
      <c r="K983" s="96">
        <f>ROUND(G983*J983,2)</f>
        <v>108875.03</v>
      </c>
      <c r="L983" s="89"/>
      <c r="M983" s="235"/>
      <c r="N983" s="253">
        <f>ROUND(I983*H$13*I$13,2)</f>
        <v>108875.02</v>
      </c>
      <c r="O983" s="254">
        <f t="shared" si="19"/>
        <v>-0.01</v>
      </c>
    </row>
    <row r="984" spans="1:15" s="28" customFormat="1" ht="22.5" outlineLevel="1" x14ac:dyDescent="0.25">
      <c r="A984" s="90" t="s">
        <v>2742</v>
      </c>
      <c r="B984" s="91" t="s">
        <v>2647</v>
      </c>
      <c r="C984" s="91" t="s">
        <v>349</v>
      </c>
      <c r="D984" s="91" t="s">
        <v>2743</v>
      </c>
      <c r="E984" s="92" t="s">
        <v>2744</v>
      </c>
      <c r="F984" s="93" t="s">
        <v>371</v>
      </c>
      <c r="G984" s="98">
        <v>44.8</v>
      </c>
      <c r="H984" s="95">
        <f>ROUND(I984/G984,2)</f>
        <v>1001.57</v>
      </c>
      <c r="I984" s="96">
        <v>44870.35</v>
      </c>
      <c r="J984" s="95">
        <f>ROUND(H984*$H$13*$I$13,2)</f>
        <v>1114.83</v>
      </c>
      <c r="K984" s="96">
        <f>ROUND(G984*J984,2)</f>
        <v>49944.38</v>
      </c>
      <c r="L984" s="89"/>
      <c r="M984" s="235"/>
      <c r="N984" s="253">
        <f>ROUND(I984*H$13*I$13,2)</f>
        <v>49944.34</v>
      </c>
      <c r="O984" s="254">
        <f t="shared" si="19"/>
        <v>-0.04</v>
      </c>
    </row>
    <row r="985" spans="1:15" s="28" customFormat="1" ht="22.5" outlineLevel="1" x14ac:dyDescent="0.25">
      <c r="A985" s="90" t="s">
        <v>2745</v>
      </c>
      <c r="B985" s="91" t="s">
        <v>2647</v>
      </c>
      <c r="C985" s="91" t="s">
        <v>256</v>
      </c>
      <c r="D985" s="91" t="s">
        <v>2746</v>
      </c>
      <c r="E985" s="92" t="s">
        <v>2747</v>
      </c>
      <c r="F985" s="93" t="s">
        <v>363</v>
      </c>
      <c r="G985" s="101">
        <v>0.66200000000000003</v>
      </c>
      <c r="H985" s="95">
        <f>ROUND(I985/G985,2)</f>
        <v>199917.75</v>
      </c>
      <c r="I985" s="96">
        <v>132345.54999999999</v>
      </c>
      <c r="J985" s="95">
        <f>ROUND(H985*$H$13*$I$13,2)</f>
        <v>222524.69</v>
      </c>
      <c r="K985" s="96">
        <f>ROUND(G985*J985,2)</f>
        <v>147311.34</v>
      </c>
      <c r="L985" s="89"/>
      <c r="M985" s="235"/>
      <c r="N985" s="253">
        <f>ROUND(I985*H$13*I$13,2)</f>
        <v>147311.34</v>
      </c>
      <c r="O985" s="254">
        <f t="shared" si="19"/>
        <v>0</v>
      </c>
    </row>
    <row r="986" spans="1:15" s="28" customFormat="1" ht="22.5" outlineLevel="1" x14ac:dyDescent="0.25">
      <c r="A986" s="90" t="s">
        <v>2748</v>
      </c>
      <c r="B986" s="91" t="s">
        <v>2647</v>
      </c>
      <c r="C986" s="91" t="s">
        <v>356</v>
      </c>
      <c r="D986" s="91" t="s">
        <v>2749</v>
      </c>
      <c r="E986" s="92" t="s">
        <v>2750</v>
      </c>
      <c r="F986" s="93" t="s">
        <v>371</v>
      </c>
      <c r="G986" s="98">
        <v>66.2</v>
      </c>
      <c r="H986" s="95">
        <f>ROUND(I986/G986,2)</f>
        <v>1089.2</v>
      </c>
      <c r="I986" s="96">
        <v>72104.91</v>
      </c>
      <c r="J986" s="95">
        <f>ROUND(H986*$H$13*$I$13,2)</f>
        <v>1212.3699999999999</v>
      </c>
      <c r="K986" s="96">
        <f>ROUND(G986*J986,2)</f>
        <v>80258.89</v>
      </c>
      <c r="L986" s="89"/>
      <c r="M986" s="235"/>
      <c r="N986" s="253">
        <f>ROUND(I986*H$13*I$13,2)</f>
        <v>80258.62</v>
      </c>
      <c r="O986" s="254">
        <f t="shared" si="19"/>
        <v>-0.27</v>
      </c>
    </row>
    <row r="987" spans="1:15" s="28" customFormat="1" ht="22.5" outlineLevel="1" x14ac:dyDescent="0.25">
      <c r="A987" s="90" t="s">
        <v>2751</v>
      </c>
      <c r="B987" s="91" t="s">
        <v>2647</v>
      </c>
      <c r="C987" s="91" t="s">
        <v>260</v>
      </c>
      <c r="D987" s="91" t="s">
        <v>2752</v>
      </c>
      <c r="E987" s="92" t="s">
        <v>2753</v>
      </c>
      <c r="F987" s="93" t="s">
        <v>363</v>
      </c>
      <c r="G987" s="101">
        <v>0.58899999999999997</v>
      </c>
      <c r="H987" s="95">
        <f>ROUND(I987/G987,2)</f>
        <v>173200.9</v>
      </c>
      <c r="I987" s="96">
        <v>102015.33</v>
      </c>
      <c r="J987" s="95">
        <f>ROUND(H987*$H$13*$I$13,2)</f>
        <v>192786.67</v>
      </c>
      <c r="K987" s="96">
        <f>ROUND(G987*J987,2)</f>
        <v>113551.35</v>
      </c>
      <c r="L987" s="89"/>
      <c r="M987" s="235"/>
      <c r="N987" s="253">
        <f>ROUND(I987*H$13*I$13,2)</f>
        <v>113551.35</v>
      </c>
      <c r="O987" s="254">
        <f t="shared" si="19"/>
        <v>0</v>
      </c>
    </row>
    <row r="988" spans="1:15" s="28" customFormat="1" ht="22.5" outlineLevel="1" x14ac:dyDescent="0.25">
      <c r="A988" s="90" t="s">
        <v>2754</v>
      </c>
      <c r="B988" s="91" t="s">
        <v>2647</v>
      </c>
      <c r="C988" s="91" t="s">
        <v>2101</v>
      </c>
      <c r="D988" s="91" t="s">
        <v>2755</v>
      </c>
      <c r="E988" s="92" t="s">
        <v>2756</v>
      </c>
      <c r="F988" s="93" t="s">
        <v>371</v>
      </c>
      <c r="G988" s="98">
        <v>58.9</v>
      </c>
      <c r="H988" s="95">
        <f>ROUND(I988/G988,2)</f>
        <v>1020.35</v>
      </c>
      <c r="I988" s="96">
        <v>60098.49</v>
      </c>
      <c r="J988" s="95">
        <f>ROUND(H988*$H$13*$I$13,2)</f>
        <v>1135.73</v>
      </c>
      <c r="K988" s="96">
        <f>ROUND(G988*J988,2)</f>
        <v>66894.5</v>
      </c>
      <c r="L988" s="89"/>
      <c r="M988" s="235"/>
      <c r="N988" s="253">
        <f>ROUND(I988*H$13*I$13,2)</f>
        <v>66894.5</v>
      </c>
      <c r="O988" s="254">
        <f t="shared" si="19"/>
        <v>0</v>
      </c>
    </row>
    <row r="989" spans="1:15" s="28" customFormat="1" ht="22.5" outlineLevel="1" x14ac:dyDescent="0.25">
      <c r="A989" s="90" t="s">
        <v>2757</v>
      </c>
      <c r="B989" s="91" t="s">
        <v>2647</v>
      </c>
      <c r="C989" s="91" t="s">
        <v>264</v>
      </c>
      <c r="D989" s="91" t="s">
        <v>2758</v>
      </c>
      <c r="E989" s="92" t="s">
        <v>2759</v>
      </c>
      <c r="F989" s="93" t="s">
        <v>363</v>
      </c>
      <c r="G989" s="101">
        <v>0.91200000000000003</v>
      </c>
      <c r="H989" s="95">
        <f>ROUND(I989/G989,2)</f>
        <v>95895.039999999994</v>
      </c>
      <c r="I989" s="96">
        <v>87456.28</v>
      </c>
      <c r="J989" s="95">
        <f>ROUND(H989*$H$13*$I$13,2)</f>
        <v>106738.97</v>
      </c>
      <c r="K989" s="96">
        <f>ROUND(G989*J989,2)</f>
        <v>97345.94</v>
      </c>
      <c r="L989" s="89"/>
      <c r="M989" s="235"/>
      <c r="N989" s="253">
        <f>ROUND(I989*H$13*I$13,2)</f>
        <v>97345.94</v>
      </c>
      <c r="O989" s="254">
        <f t="shared" si="19"/>
        <v>0</v>
      </c>
    </row>
    <row r="990" spans="1:15" s="28" customFormat="1" ht="22.5" outlineLevel="1" x14ac:dyDescent="0.25">
      <c r="A990" s="90" t="s">
        <v>2760</v>
      </c>
      <c r="B990" s="91" t="s">
        <v>2647</v>
      </c>
      <c r="C990" s="91" t="s">
        <v>368</v>
      </c>
      <c r="D990" s="91" t="s">
        <v>2761</v>
      </c>
      <c r="E990" s="92" t="s">
        <v>2762</v>
      </c>
      <c r="F990" s="93" t="s">
        <v>371</v>
      </c>
      <c r="G990" s="98">
        <v>91.2</v>
      </c>
      <c r="H990" s="95">
        <f>ROUND(I990/G990,2)</f>
        <v>1112.77</v>
      </c>
      <c r="I990" s="96">
        <v>101484.52</v>
      </c>
      <c r="J990" s="95">
        <f>ROUND(H990*$H$13*$I$13,2)</f>
        <v>1238.5999999999999</v>
      </c>
      <c r="K990" s="96">
        <f>ROUND(G990*J990,2)</f>
        <v>112960.32000000001</v>
      </c>
      <c r="L990" s="89"/>
      <c r="M990" s="235"/>
      <c r="N990" s="253">
        <f>ROUND(I990*H$13*I$13,2)</f>
        <v>112960.51</v>
      </c>
      <c r="O990" s="254">
        <f t="shared" ref="O990:O1053" si="22">N990-K990</f>
        <v>0.19</v>
      </c>
    </row>
    <row r="991" spans="1:15" s="28" customFormat="1" ht="15" outlineLevel="1" x14ac:dyDescent="0.25">
      <c r="A991" s="90" t="s">
        <v>2763</v>
      </c>
      <c r="B991" s="91" t="s">
        <v>2647</v>
      </c>
      <c r="C991" s="91" t="s">
        <v>2115</v>
      </c>
      <c r="D991" s="91" t="s">
        <v>2764</v>
      </c>
      <c r="E991" s="92" t="s">
        <v>2765</v>
      </c>
      <c r="F991" s="93" t="s">
        <v>297</v>
      </c>
      <c r="G991" s="100">
        <v>0.15</v>
      </c>
      <c r="H991" s="95">
        <f>ROUND(I991/G991,2)</f>
        <v>80938.600000000006</v>
      </c>
      <c r="I991" s="96">
        <v>12140.79</v>
      </c>
      <c r="J991" s="95">
        <f>ROUND(H991*$H$13*$I$13,2)</f>
        <v>90091.23</v>
      </c>
      <c r="K991" s="96">
        <f>ROUND(G991*J991,2)</f>
        <v>13513.68</v>
      </c>
      <c r="L991" s="89"/>
      <c r="M991" s="235"/>
      <c r="N991" s="253">
        <f>ROUND(I991*H$13*I$13,2)</f>
        <v>13513.69</v>
      </c>
      <c r="O991" s="254">
        <f t="shared" si="22"/>
        <v>0.01</v>
      </c>
    </row>
    <row r="992" spans="1:15" s="28" customFormat="1" ht="15" outlineLevel="1" x14ac:dyDescent="0.25">
      <c r="A992" s="90"/>
      <c r="B992" s="91"/>
      <c r="C992" s="91"/>
      <c r="D992" s="91"/>
      <c r="E992" s="128" t="s">
        <v>2766</v>
      </c>
      <c r="F992" s="93"/>
      <c r="G992" s="100"/>
      <c r="H992" s="95"/>
      <c r="I992" s="96"/>
      <c r="J992" s="95"/>
      <c r="K992" s="96"/>
      <c r="L992" s="89"/>
      <c r="M992" s="235"/>
      <c r="N992" s="253">
        <f>ROUND(I992*H$13*I$13,2)</f>
        <v>0</v>
      </c>
      <c r="O992" s="254">
        <f t="shared" si="22"/>
        <v>0</v>
      </c>
    </row>
    <row r="993" spans="1:15" s="28" customFormat="1" ht="15" outlineLevel="1" x14ac:dyDescent="0.25">
      <c r="A993" s="90" t="s">
        <v>2767</v>
      </c>
      <c r="B993" s="91" t="s">
        <v>2647</v>
      </c>
      <c r="C993" s="91" t="s">
        <v>266</v>
      </c>
      <c r="D993" s="91" t="s">
        <v>2651</v>
      </c>
      <c r="E993" s="92" t="s">
        <v>2652</v>
      </c>
      <c r="F993" s="93" t="s">
        <v>238</v>
      </c>
      <c r="G993" s="99">
        <v>6</v>
      </c>
      <c r="H993" s="95">
        <f>ROUND(I993/G993,2)</f>
        <v>8062.84</v>
      </c>
      <c r="I993" s="96">
        <v>48377.05</v>
      </c>
      <c r="J993" s="95">
        <f>ROUND(H993*$H$13*$I$13,2)</f>
        <v>8974.6</v>
      </c>
      <c r="K993" s="96">
        <f>ROUND(G993*J993,2)</f>
        <v>53847.6</v>
      </c>
      <c r="L993" s="89"/>
      <c r="M993" s="235"/>
      <c r="N993" s="253">
        <f>ROUND(I993*H$13*I$13,2)</f>
        <v>53847.58</v>
      </c>
      <c r="O993" s="254">
        <f t="shared" si="22"/>
        <v>-0.02</v>
      </c>
    </row>
    <row r="994" spans="1:15" s="28" customFormat="1" ht="15" outlineLevel="1" x14ac:dyDescent="0.25">
      <c r="A994" s="116" t="s">
        <v>2768</v>
      </c>
      <c r="B994" s="117" t="s">
        <v>2647</v>
      </c>
      <c r="C994" s="117" t="s">
        <v>377</v>
      </c>
      <c r="D994" s="117" t="s">
        <v>2602</v>
      </c>
      <c r="E994" s="118" t="s">
        <v>2769</v>
      </c>
      <c r="F994" s="119" t="s">
        <v>238</v>
      </c>
      <c r="G994" s="120">
        <v>2</v>
      </c>
      <c r="H994" s="95">
        <f>ROUND(I994/G994,2)</f>
        <v>19732.330000000002</v>
      </c>
      <c r="I994" s="121">
        <v>39464.65</v>
      </c>
      <c r="J994" s="122">
        <f>ROUND(H994*$I$13,2)</f>
        <v>21575.33</v>
      </c>
      <c r="K994" s="121">
        <f>ROUND(G994*J994,2)</f>
        <v>43150.66</v>
      </c>
      <c r="L994" s="121" t="s">
        <v>2396</v>
      </c>
      <c r="M994" s="235"/>
      <c r="N994" s="253">
        <f t="shared" ref="N994:N997" si="23">ROUND(I994*I$13,2)</f>
        <v>43150.65</v>
      </c>
      <c r="O994" s="254">
        <f t="shared" si="22"/>
        <v>-0.01</v>
      </c>
    </row>
    <row r="995" spans="1:15" s="28" customFormat="1" ht="15" outlineLevel="1" x14ac:dyDescent="0.25">
      <c r="A995" s="116" t="s">
        <v>2770</v>
      </c>
      <c r="B995" s="117" t="s">
        <v>2647</v>
      </c>
      <c r="C995" s="117" t="s">
        <v>382</v>
      </c>
      <c r="D995" s="117" t="s">
        <v>2602</v>
      </c>
      <c r="E995" s="118" t="s">
        <v>2771</v>
      </c>
      <c r="F995" s="119" t="s">
        <v>238</v>
      </c>
      <c r="G995" s="120">
        <v>1</v>
      </c>
      <c r="H995" s="95">
        <f>ROUND(I995/G995,2)</f>
        <v>21682.67</v>
      </c>
      <c r="I995" s="121">
        <v>21682.67</v>
      </c>
      <c r="J995" s="122">
        <f>ROUND(H995*$I$13,2)</f>
        <v>23707.83</v>
      </c>
      <c r="K995" s="121">
        <f>ROUND(G995*J995,2)</f>
        <v>23707.83</v>
      </c>
      <c r="L995" s="121" t="s">
        <v>2396</v>
      </c>
      <c r="M995" s="235"/>
      <c r="N995" s="253">
        <f t="shared" si="23"/>
        <v>23707.83</v>
      </c>
      <c r="O995" s="254">
        <f t="shared" si="22"/>
        <v>0</v>
      </c>
    </row>
    <row r="996" spans="1:15" s="28" customFormat="1" ht="15" outlineLevel="1" x14ac:dyDescent="0.25">
      <c r="A996" s="116" t="s">
        <v>2772</v>
      </c>
      <c r="B996" s="117" t="s">
        <v>2647</v>
      </c>
      <c r="C996" s="117" t="s">
        <v>2773</v>
      </c>
      <c r="D996" s="117" t="s">
        <v>2602</v>
      </c>
      <c r="E996" s="118" t="s">
        <v>2774</v>
      </c>
      <c r="F996" s="119" t="s">
        <v>238</v>
      </c>
      <c r="G996" s="120">
        <v>2</v>
      </c>
      <c r="H996" s="95">
        <f>ROUND(I996/G996,2)</f>
        <v>132624.16</v>
      </c>
      <c r="I996" s="121">
        <v>265248.31</v>
      </c>
      <c r="J996" s="122">
        <f>ROUND(H996*$I$13,2)</f>
        <v>145011.26</v>
      </c>
      <c r="K996" s="121">
        <f>ROUND(G996*J996,2)</f>
        <v>290022.52</v>
      </c>
      <c r="L996" s="121" t="s">
        <v>2396</v>
      </c>
      <c r="M996" s="235"/>
      <c r="N996" s="253">
        <f t="shared" si="23"/>
        <v>290022.5</v>
      </c>
      <c r="O996" s="254">
        <f t="shared" si="22"/>
        <v>-0.02</v>
      </c>
    </row>
    <row r="997" spans="1:15" s="28" customFormat="1" ht="15" outlineLevel="1" x14ac:dyDescent="0.25">
      <c r="A997" s="116" t="s">
        <v>2775</v>
      </c>
      <c r="B997" s="117" t="s">
        <v>2647</v>
      </c>
      <c r="C997" s="117" t="s">
        <v>2776</v>
      </c>
      <c r="D997" s="117" t="s">
        <v>2602</v>
      </c>
      <c r="E997" s="118" t="s">
        <v>2777</v>
      </c>
      <c r="F997" s="119" t="s">
        <v>238</v>
      </c>
      <c r="G997" s="120">
        <v>1</v>
      </c>
      <c r="H997" s="95">
        <f>ROUND(I997/G997,2)</f>
        <v>42125.67</v>
      </c>
      <c r="I997" s="121">
        <v>42125.67</v>
      </c>
      <c r="J997" s="122">
        <f>ROUND(H997*$I$13,2)</f>
        <v>46060.21</v>
      </c>
      <c r="K997" s="121">
        <f>ROUND(G997*J997,2)</f>
        <v>46060.21</v>
      </c>
      <c r="L997" s="121" t="s">
        <v>2396</v>
      </c>
      <c r="M997" s="235"/>
      <c r="N997" s="253">
        <f t="shared" si="23"/>
        <v>46060.21</v>
      </c>
      <c r="O997" s="254">
        <f t="shared" si="22"/>
        <v>0</v>
      </c>
    </row>
    <row r="998" spans="1:15" s="28" customFormat="1" ht="15" outlineLevel="1" x14ac:dyDescent="0.25">
      <c r="A998" s="90" t="s">
        <v>2778</v>
      </c>
      <c r="B998" s="91" t="s">
        <v>2647</v>
      </c>
      <c r="C998" s="91" t="s">
        <v>2779</v>
      </c>
      <c r="D998" s="91" t="s">
        <v>2780</v>
      </c>
      <c r="E998" s="92" t="s">
        <v>2781</v>
      </c>
      <c r="F998" s="93" t="s">
        <v>238</v>
      </c>
      <c r="G998" s="99">
        <v>6</v>
      </c>
      <c r="H998" s="95">
        <f>ROUND(I998/G998,2)</f>
        <v>579.42999999999995</v>
      </c>
      <c r="I998" s="96">
        <v>3476.59</v>
      </c>
      <c r="J998" s="95">
        <f>ROUND(H998*$H$13*$I$13,2)</f>
        <v>644.95000000000005</v>
      </c>
      <c r="K998" s="96">
        <f>ROUND(G998*J998,2)</f>
        <v>3869.7</v>
      </c>
      <c r="L998" s="89"/>
      <c r="M998" s="235"/>
      <c r="N998" s="253">
        <f>ROUND(I998*H$13*I$13,2)</f>
        <v>3869.73</v>
      </c>
      <c r="O998" s="254">
        <f t="shared" si="22"/>
        <v>0.03</v>
      </c>
    </row>
    <row r="999" spans="1:15" s="28" customFormat="1" ht="15" outlineLevel="1" x14ac:dyDescent="0.25">
      <c r="A999" s="90" t="s">
        <v>2782</v>
      </c>
      <c r="B999" s="91" t="s">
        <v>2647</v>
      </c>
      <c r="C999" s="91" t="s">
        <v>2783</v>
      </c>
      <c r="D999" s="91" t="s">
        <v>2784</v>
      </c>
      <c r="E999" s="92" t="s">
        <v>2785</v>
      </c>
      <c r="F999" s="93" t="s">
        <v>238</v>
      </c>
      <c r="G999" s="99">
        <v>3</v>
      </c>
      <c r="H999" s="95">
        <f>ROUND(I999/G999,2)</f>
        <v>629.92999999999995</v>
      </c>
      <c r="I999" s="96">
        <v>1889.79</v>
      </c>
      <c r="J999" s="95">
        <f>ROUND(H999*$H$13*$I$13,2)</f>
        <v>701.16</v>
      </c>
      <c r="K999" s="96">
        <f>ROUND(G999*J999,2)</f>
        <v>2103.48</v>
      </c>
      <c r="L999" s="89"/>
      <c r="M999" s="235"/>
      <c r="N999" s="253">
        <f>ROUND(I999*H$13*I$13,2)</f>
        <v>2103.4899999999998</v>
      </c>
      <c r="O999" s="254">
        <f t="shared" si="22"/>
        <v>0.01</v>
      </c>
    </row>
    <row r="1000" spans="1:15" s="28" customFormat="1" ht="33.75" outlineLevel="1" x14ac:dyDescent="0.25">
      <c r="A1000" s="90" t="s">
        <v>2786</v>
      </c>
      <c r="B1000" s="91" t="s">
        <v>2647</v>
      </c>
      <c r="C1000" s="91" t="s">
        <v>270</v>
      </c>
      <c r="D1000" s="91" t="s">
        <v>2665</v>
      </c>
      <c r="E1000" s="92" t="s">
        <v>2666</v>
      </c>
      <c r="F1000" s="93" t="s">
        <v>238</v>
      </c>
      <c r="G1000" s="99">
        <v>3</v>
      </c>
      <c r="H1000" s="95">
        <f>ROUND(I1000/G1000,2)</f>
        <v>2497.41</v>
      </c>
      <c r="I1000" s="96">
        <v>7492.22</v>
      </c>
      <c r="J1000" s="95">
        <f>ROUND(H1000*$H$13*$I$13,2)</f>
        <v>2779.82</v>
      </c>
      <c r="K1000" s="96">
        <f>ROUND(G1000*J1000,2)</f>
        <v>8339.4599999999991</v>
      </c>
      <c r="L1000" s="89"/>
      <c r="M1000" s="235"/>
      <c r="N1000" s="253">
        <f>ROUND(I1000*H$13*I$13,2)</f>
        <v>8339.4500000000007</v>
      </c>
      <c r="O1000" s="254">
        <f t="shared" si="22"/>
        <v>-0.01</v>
      </c>
    </row>
    <row r="1001" spans="1:15" s="28" customFormat="1" ht="15" outlineLevel="1" x14ac:dyDescent="0.25">
      <c r="A1001" s="116" t="s">
        <v>2787</v>
      </c>
      <c r="B1001" s="117" t="s">
        <v>2647</v>
      </c>
      <c r="C1001" s="117" t="s">
        <v>389</v>
      </c>
      <c r="D1001" s="117" t="s">
        <v>2602</v>
      </c>
      <c r="E1001" s="118" t="s">
        <v>2788</v>
      </c>
      <c r="F1001" s="119" t="s">
        <v>238</v>
      </c>
      <c r="G1001" s="120">
        <v>3</v>
      </c>
      <c r="H1001" s="95">
        <f>ROUND(I1001/G1001,2)</f>
        <v>6320.07</v>
      </c>
      <c r="I1001" s="121">
        <v>18960.22</v>
      </c>
      <c r="J1001" s="122">
        <f>ROUND(H1001*$I$13,2)</f>
        <v>6910.36</v>
      </c>
      <c r="K1001" s="121">
        <f>ROUND(G1001*J1001,2)</f>
        <v>20731.080000000002</v>
      </c>
      <c r="L1001" s="121" t="s">
        <v>2396</v>
      </c>
      <c r="M1001" s="235"/>
      <c r="N1001" s="253">
        <f>ROUND(I1001*I$13,2)</f>
        <v>20731.099999999999</v>
      </c>
      <c r="O1001" s="254">
        <f t="shared" si="22"/>
        <v>0.02</v>
      </c>
    </row>
    <row r="1002" spans="1:15" s="28" customFormat="1" ht="15" outlineLevel="1" x14ac:dyDescent="0.25">
      <c r="A1002" s="90" t="s">
        <v>2789</v>
      </c>
      <c r="B1002" s="91" t="s">
        <v>2647</v>
      </c>
      <c r="C1002" s="91" t="s">
        <v>274</v>
      </c>
      <c r="D1002" s="91" t="s">
        <v>2705</v>
      </c>
      <c r="E1002" s="92" t="s">
        <v>2706</v>
      </c>
      <c r="F1002" s="93" t="s">
        <v>238</v>
      </c>
      <c r="G1002" s="99">
        <v>3</v>
      </c>
      <c r="H1002" s="95">
        <f>ROUND(I1002/G1002,2)</f>
        <v>6328.97</v>
      </c>
      <c r="I1002" s="96">
        <v>18986.91</v>
      </c>
      <c r="J1002" s="95">
        <f>ROUND(H1002*$H$13*$I$13,2)</f>
        <v>7044.66</v>
      </c>
      <c r="K1002" s="96">
        <f>ROUND(G1002*J1002,2)</f>
        <v>21133.98</v>
      </c>
      <c r="L1002" s="89"/>
      <c r="M1002" s="235"/>
      <c r="N1002" s="253">
        <f>ROUND(I1002*H$13*I$13,2)</f>
        <v>21133.97</v>
      </c>
      <c r="O1002" s="254">
        <f t="shared" si="22"/>
        <v>-0.01</v>
      </c>
    </row>
    <row r="1003" spans="1:15" s="28" customFormat="1" ht="15" outlineLevel="1" x14ac:dyDescent="0.25">
      <c r="A1003" s="116" t="s">
        <v>2790</v>
      </c>
      <c r="B1003" s="117" t="s">
        <v>2647</v>
      </c>
      <c r="C1003" s="117" t="s">
        <v>396</v>
      </c>
      <c r="D1003" s="117" t="s">
        <v>2602</v>
      </c>
      <c r="E1003" s="118" t="s">
        <v>2791</v>
      </c>
      <c r="F1003" s="119" t="s">
        <v>238</v>
      </c>
      <c r="G1003" s="120">
        <v>2</v>
      </c>
      <c r="H1003" s="95">
        <f>ROUND(I1003/G1003,2)</f>
        <v>42976.43</v>
      </c>
      <c r="I1003" s="121">
        <v>85952.86</v>
      </c>
      <c r="J1003" s="122">
        <f>ROUND(H1003*$I$13,2)</f>
        <v>46990.43</v>
      </c>
      <c r="K1003" s="121">
        <f>ROUND(G1003*J1003,2)</f>
        <v>93980.86</v>
      </c>
      <c r="L1003" s="121" t="s">
        <v>2396</v>
      </c>
      <c r="M1003" s="235"/>
      <c r="N1003" s="253">
        <f t="shared" ref="N1003:N1004" si="24">ROUND(I1003*I$13,2)</f>
        <v>93980.86</v>
      </c>
      <c r="O1003" s="254">
        <f t="shared" si="22"/>
        <v>0</v>
      </c>
    </row>
    <row r="1004" spans="1:15" s="28" customFormat="1" ht="15" outlineLevel="1" x14ac:dyDescent="0.25">
      <c r="A1004" s="116" t="s">
        <v>2792</v>
      </c>
      <c r="B1004" s="117" t="s">
        <v>2647</v>
      </c>
      <c r="C1004" s="117" t="s">
        <v>2793</v>
      </c>
      <c r="D1004" s="117" t="s">
        <v>2602</v>
      </c>
      <c r="E1004" s="118" t="s">
        <v>2708</v>
      </c>
      <c r="F1004" s="119" t="s">
        <v>238</v>
      </c>
      <c r="G1004" s="120">
        <v>1</v>
      </c>
      <c r="H1004" s="95">
        <f>ROUND(I1004/G1004,2)</f>
        <v>76618.66</v>
      </c>
      <c r="I1004" s="121">
        <v>76618.66</v>
      </c>
      <c r="J1004" s="122">
        <f>ROUND(H1004*$I$13,2)</f>
        <v>83774.84</v>
      </c>
      <c r="K1004" s="121">
        <f>ROUND(G1004*J1004,2)</f>
        <v>83774.84</v>
      </c>
      <c r="L1004" s="121" t="s">
        <v>2396</v>
      </c>
      <c r="M1004" s="235"/>
      <c r="N1004" s="253">
        <f t="shared" si="24"/>
        <v>83774.84</v>
      </c>
      <c r="O1004" s="254">
        <f t="shared" si="22"/>
        <v>0</v>
      </c>
    </row>
    <row r="1005" spans="1:15" s="28" customFormat="1" ht="22.5" outlineLevel="1" x14ac:dyDescent="0.25">
      <c r="A1005" s="90" t="s">
        <v>2794</v>
      </c>
      <c r="B1005" s="91" t="s">
        <v>2647</v>
      </c>
      <c r="C1005" s="91" t="s">
        <v>278</v>
      </c>
      <c r="D1005" s="91" t="s">
        <v>2674</v>
      </c>
      <c r="E1005" s="92" t="s">
        <v>2675</v>
      </c>
      <c r="F1005" s="93" t="s">
        <v>238</v>
      </c>
      <c r="G1005" s="99">
        <v>3</v>
      </c>
      <c r="H1005" s="95">
        <f>ROUND(I1005/G1005,2)</f>
        <v>2499.44</v>
      </c>
      <c r="I1005" s="96">
        <v>7498.31</v>
      </c>
      <c r="J1005" s="95">
        <f>ROUND(H1005*$H$13*$I$13,2)</f>
        <v>2782.08</v>
      </c>
      <c r="K1005" s="96">
        <f>ROUND(G1005*J1005,2)</f>
        <v>8346.24</v>
      </c>
      <c r="L1005" s="89"/>
      <c r="M1005" s="235"/>
      <c r="N1005" s="253">
        <f>ROUND(I1005*H$13*I$13,2)</f>
        <v>8346.23</v>
      </c>
      <c r="O1005" s="254">
        <f t="shared" si="22"/>
        <v>-0.01</v>
      </c>
    </row>
    <row r="1006" spans="1:15" s="28" customFormat="1" ht="15" outlineLevel="1" x14ac:dyDescent="0.25">
      <c r="A1006" s="90" t="s">
        <v>2795</v>
      </c>
      <c r="B1006" s="91" t="s">
        <v>2647</v>
      </c>
      <c r="C1006" s="91" t="s">
        <v>403</v>
      </c>
      <c r="D1006" s="91" t="s">
        <v>2796</v>
      </c>
      <c r="E1006" s="92" t="s">
        <v>2797</v>
      </c>
      <c r="F1006" s="93" t="s">
        <v>238</v>
      </c>
      <c r="G1006" s="99">
        <v>2</v>
      </c>
      <c r="H1006" s="95">
        <f>ROUND(I1006/G1006,2)</f>
        <v>11100.35</v>
      </c>
      <c r="I1006" s="96">
        <v>22200.7</v>
      </c>
      <c r="J1006" s="95">
        <f>ROUND(H1006*$H$13*$I$13,2)</f>
        <v>12355.59</v>
      </c>
      <c r="K1006" s="96">
        <f>ROUND(G1006*J1006,2)</f>
        <v>24711.18</v>
      </c>
      <c r="L1006" s="89"/>
      <c r="M1006" s="235"/>
      <c r="N1006" s="253">
        <f>ROUND(I1006*H$13*I$13,2)</f>
        <v>24711.18</v>
      </c>
      <c r="O1006" s="254">
        <f t="shared" si="22"/>
        <v>0</v>
      </c>
    </row>
    <row r="1007" spans="1:15" s="28" customFormat="1" ht="15" outlineLevel="1" x14ac:dyDescent="0.25">
      <c r="A1007" s="90" t="s">
        <v>2798</v>
      </c>
      <c r="B1007" s="91" t="s">
        <v>2647</v>
      </c>
      <c r="C1007" s="91" t="s">
        <v>2640</v>
      </c>
      <c r="D1007" s="91" t="s">
        <v>2799</v>
      </c>
      <c r="E1007" s="92" t="s">
        <v>2800</v>
      </c>
      <c r="F1007" s="93" t="s">
        <v>238</v>
      </c>
      <c r="G1007" s="99">
        <v>1</v>
      </c>
      <c r="H1007" s="95">
        <f>ROUND(I1007/G1007,2)</f>
        <v>13898.75</v>
      </c>
      <c r="I1007" s="96">
        <v>13898.75</v>
      </c>
      <c r="J1007" s="95">
        <f>ROUND(H1007*$H$13*$I$13,2)</f>
        <v>15470.44</v>
      </c>
      <c r="K1007" s="96">
        <f>ROUND(G1007*J1007,2)</f>
        <v>15470.44</v>
      </c>
      <c r="L1007" s="89"/>
      <c r="M1007" s="235"/>
      <c r="N1007" s="253">
        <f>ROUND(I1007*H$13*I$13,2)</f>
        <v>15470.44</v>
      </c>
      <c r="O1007" s="254">
        <f t="shared" si="22"/>
        <v>0</v>
      </c>
    </row>
    <row r="1008" spans="1:15" s="28" customFormat="1" ht="22.5" outlineLevel="1" x14ac:dyDescent="0.25">
      <c r="A1008" s="90" t="s">
        <v>2801</v>
      </c>
      <c r="B1008" s="91" t="s">
        <v>2647</v>
      </c>
      <c r="C1008" s="91" t="s">
        <v>407</v>
      </c>
      <c r="D1008" s="91" t="s">
        <v>2674</v>
      </c>
      <c r="E1008" s="92" t="s">
        <v>2675</v>
      </c>
      <c r="F1008" s="93" t="s">
        <v>238</v>
      </c>
      <c r="G1008" s="99">
        <v>2</v>
      </c>
      <c r="H1008" s="95">
        <f>ROUND(I1008/G1008,2)</f>
        <v>2499.4299999999998</v>
      </c>
      <c r="I1008" s="96">
        <v>4998.8599999999997</v>
      </c>
      <c r="J1008" s="95">
        <f>ROUND(H1008*$H$13*$I$13,2)</f>
        <v>2782.07</v>
      </c>
      <c r="K1008" s="96">
        <f>ROUND(G1008*J1008,2)</f>
        <v>5564.14</v>
      </c>
      <c r="L1008" s="89"/>
      <c r="M1008" s="235"/>
      <c r="N1008" s="253">
        <f>ROUND(I1008*H$13*I$13,2)</f>
        <v>5564.14</v>
      </c>
      <c r="O1008" s="254">
        <f t="shared" si="22"/>
        <v>0</v>
      </c>
    </row>
    <row r="1009" spans="1:15" s="28" customFormat="1" ht="15" outlineLevel="1" x14ac:dyDescent="0.25">
      <c r="A1009" s="90" t="s">
        <v>2802</v>
      </c>
      <c r="B1009" s="91" t="s">
        <v>2647</v>
      </c>
      <c r="C1009" s="91" t="s">
        <v>411</v>
      </c>
      <c r="D1009" s="91" t="s">
        <v>2803</v>
      </c>
      <c r="E1009" s="92" t="s">
        <v>2804</v>
      </c>
      <c r="F1009" s="93" t="s">
        <v>238</v>
      </c>
      <c r="G1009" s="99">
        <v>1</v>
      </c>
      <c r="H1009" s="95">
        <f>ROUND(I1009/G1009,2)</f>
        <v>20055.259999999998</v>
      </c>
      <c r="I1009" s="96">
        <v>20055.259999999998</v>
      </c>
      <c r="J1009" s="95">
        <f>ROUND(H1009*$H$13*$I$13,2)</f>
        <v>22323.13</v>
      </c>
      <c r="K1009" s="96">
        <f>ROUND(G1009*J1009,2)</f>
        <v>22323.13</v>
      </c>
      <c r="L1009" s="89"/>
      <c r="M1009" s="235"/>
      <c r="N1009" s="253">
        <f>ROUND(I1009*H$13*I$13,2)</f>
        <v>22323.13</v>
      </c>
      <c r="O1009" s="254">
        <f t="shared" si="22"/>
        <v>0</v>
      </c>
    </row>
    <row r="1010" spans="1:15" s="28" customFormat="1" ht="15" outlineLevel="1" x14ac:dyDescent="0.25">
      <c r="A1010" s="90" t="s">
        <v>2805</v>
      </c>
      <c r="B1010" s="91" t="s">
        <v>2647</v>
      </c>
      <c r="C1010" s="91" t="s">
        <v>2806</v>
      </c>
      <c r="D1010" s="91" t="s">
        <v>2807</v>
      </c>
      <c r="E1010" s="92" t="s">
        <v>2808</v>
      </c>
      <c r="F1010" s="93" t="s">
        <v>238</v>
      </c>
      <c r="G1010" s="99">
        <v>1</v>
      </c>
      <c r="H1010" s="95">
        <f>ROUND(I1010/G1010,2)</f>
        <v>24252.93</v>
      </c>
      <c r="I1010" s="96">
        <v>24252.93</v>
      </c>
      <c r="J1010" s="95">
        <f>ROUND(H1010*$H$13*$I$13,2)</f>
        <v>26995.48</v>
      </c>
      <c r="K1010" s="96">
        <f>ROUND(G1010*J1010,2)</f>
        <v>26995.48</v>
      </c>
      <c r="L1010" s="89"/>
      <c r="M1010" s="235"/>
      <c r="N1010" s="253">
        <f>ROUND(I1010*H$13*I$13,2)</f>
        <v>26995.48</v>
      </c>
      <c r="O1010" s="254">
        <f t="shared" si="22"/>
        <v>0</v>
      </c>
    </row>
    <row r="1011" spans="1:15" s="28" customFormat="1" ht="15" outlineLevel="1" x14ac:dyDescent="0.25">
      <c r="A1011" s="90" t="s">
        <v>2809</v>
      </c>
      <c r="B1011" s="91" t="s">
        <v>2647</v>
      </c>
      <c r="C1011" s="91" t="s">
        <v>417</v>
      </c>
      <c r="D1011" s="91" t="s">
        <v>2710</v>
      </c>
      <c r="E1011" s="92" t="s">
        <v>2711</v>
      </c>
      <c r="F1011" s="93" t="s">
        <v>371</v>
      </c>
      <c r="G1011" s="100">
        <v>1.47</v>
      </c>
      <c r="H1011" s="95">
        <f>ROUND(I1011/G1011,2)</f>
        <v>7235.48</v>
      </c>
      <c r="I1011" s="96">
        <v>10636.15</v>
      </c>
      <c r="J1011" s="95">
        <f>ROUND(H1011*$H$13*$I$13,2)</f>
        <v>8053.68</v>
      </c>
      <c r="K1011" s="96">
        <f>ROUND(G1011*J1011,2)</f>
        <v>11838.91</v>
      </c>
      <c r="L1011" s="89"/>
      <c r="M1011" s="235"/>
      <c r="N1011" s="253">
        <f>ROUND(I1011*H$13*I$13,2)</f>
        <v>11838.9</v>
      </c>
      <c r="O1011" s="254">
        <f t="shared" si="22"/>
        <v>-0.01</v>
      </c>
    </row>
    <row r="1012" spans="1:15" s="28" customFormat="1" ht="15" outlineLevel="1" x14ac:dyDescent="0.25">
      <c r="A1012" s="90" t="s">
        <v>2810</v>
      </c>
      <c r="B1012" s="91" t="s">
        <v>2647</v>
      </c>
      <c r="C1012" s="91" t="s">
        <v>421</v>
      </c>
      <c r="D1012" s="91" t="s">
        <v>2811</v>
      </c>
      <c r="E1012" s="92" t="s">
        <v>2812</v>
      </c>
      <c r="F1012" s="93" t="s">
        <v>238</v>
      </c>
      <c r="G1012" s="99">
        <v>6</v>
      </c>
      <c r="H1012" s="95">
        <f>ROUND(I1012/G1012,2)</f>
        <v>4757.3</v>
      </c>
      <c r="I1012" s="96">
        <v>28543.81</v>
      </c>
      <c r="J1012" s="95">
        <f>ROUND(H1012*$H$13*$I$13,2)</f>
        <v>5295.26</v>
      </c>
      <c r="K1012" s="96">
        <f>ROUND(G1012*J1012,2)</f>
        <v>31771.56</v>
      </c>
      <c r="L1012" s="89"/>
      <c r="M1012" s="235"/>
      <c r="N1012" s="253">
        <f>ROUND(I1012*H$13*I$13,2)</f>
        <v>31771.58</v>
      </c>
      <c r="O1012" s="254">
        <f t="shared" si="22"/>
        <v>0.02</v>
      </c>
    </row>
    <row r="1013" spans="1:15" s="28" customFormat="1" ht="15" outlineLevel="1" x14ac:dyDescent="0.25">
      <c r="A1013" s="90" t="s">
        <v>2813</v>
      </c>
      <c r="B1013" s="91" t="s">
        <v>2647</v>
      </c>
      <c r="C1013" s="91" t="s">
        <v>2155</v>
      </c>
      <c r="D1013" s="91" t="s">
        <v>2814</v>
      </c>
      <c r="E1013" s="92" t="s">
        <v>2815</v>
      </c>
      <c r="F1013" s="93" t="s">
        <v>238</v>
      </c>
      <c r="G1013" s="99">
        <v>3</v>
      </c>
      <c r="H1013" s="95">
        <f>ROUND(I1013/G1013,2)</f>
        <v>5410.26</v>
      </c>
      <c r="I1013" s="96">
        <v>16230.79</v>
      </c>
      <c r="J1013" s="95">
        <f>ROUND(H1013*$H$13*$I$13,2)</f>
        <v>6022.06</v>
      </c>
      <c r="K1013" s="96">
        <f>ROUND(G1013*J1013,2)</f>
        <v>18066.18</v>
      </c>
      <c r="L1013" s="89"/>
      <c r="M1013" s="235"/>
      <c r="N1013" s="253">
        <f>ROUND(I1013*H$13*I$13,2)</f>
        <v>18066.189999999999</v>
      </c>
      <c r="O1013" s="254">
        <f t="shared" si="22"/>
        <v>0.01</v>
      </c>
    </row>
    <row r="1014" spans="1:15" s="28" customFormat="1" ht="15" outlineLevel="1" x14ac:dyDescent="0.25">
      <c r="A1014" s="90" t="s">
        <v>2816</v>
      </c>
      <c r="B1014" s="91" t="s">
        <v>2647</v>
      </c>
      <c r="C1014" s="91" t="s">
        <v>425</v>
      </c>
      <c r="D1014" s="91" t="s">
        <v>2680</v>
      </c>
      <c r="E1014" s="92" t="s">
        <v>2681</v>
      </c>
      <c r="F1014" s="93" t="s">
        <v>238</v>
      </c>
      <c r="G1014" s="99">
        <v>62</v>
      </c>
      <c r="H1014" s="95">
        <f>ROUND(I1014/G1014,2)</f>
        <v>1937.9</v>
      </c>
      <c r="I1014" s="96">
        <v>120149.8</v>
      </c>
      <c r="J1014" s="95">
        <f>ROUND(H1014*$H$13*$I$13,2)</f>
        <v>2157.04</v>
      </c>
      <c r="K1014" s="96">
        <f>ROUND(G1014*J1014,2)</f>
        <v>133736.48000000001</v>
      </c>
      <c r="L1014" s="89"/>
      <c r="M1014" s="235"/>
      <c r="N1014" s="253">
        <f>ROUND(I1014*H$13*I$13,2)</f>
        <v>133736.48000000001</v>
      </c>
      <c r="O1014" s="254">
        <f t="shared" si="22"/>
        <v>0</v>
      </c>
    </row>
    <row r="1015" spans="1:15" s="28" customFormat="1" ht="22.5" outlineLevel="1" x14ac:dyDescent="0.25">
      <c r="A1015" s="90" t="s">
        <v>2817</v>
      </c>
      <c r="B1015" s="91" t="s">
        <v>2647</v>
      </c>
      <c r="C1015" s="91" t="s">
        <v>429</v>
      </c>
      <c r="D1015" s="91" t="s">
        <v>2818</v>
      </c>
      <c r="E1015" s="92" t="s">
        <v>2819</v>
      </c>
      <c r="F1015" s="93" t="s">
        <v>238</v>
      </c>
      <c r="G1015" s="99">
        <v>5</v>
      </c>
      <c r="H1015" s="95">
        <f>ROUND(I1015/G1015,2)</f>
        <v>402.64</v>
      </c>
      <c r="I1015" s="96">
        <v>2013.21</v>
      </c>
      <c r="J1015" s="95">
        <f>ROUND(H1015*$H$13*$I$13,2)</f>
        <v>448.17</v>
      </c>
      <c r="K1015" s="96">
        <f>ROUND(G1015*J1015,2)</f>
        <v>2240.85</v>
      </c>
      <c r="L1015" s="89"/>
      <c r="M1015" s="235"/>
      <c r="N1015" s="253">
        <f>ROUND(I1015*H$13*I$13,2)</f>
        <v>2240.87</v>
      </c>
      <c r="O1015" s="254">
        <f t="shared" si="22"/>
        <v>0.02</v>
      </c>
    </row>
    <row r="1016" spans="1:15" s="28" customFormat="1" ht="22.5" outlineLevel="1" x14ac:dyDescent="0.25">
      <c r="A1016" s="90" t="s">
        <v>2820</v>
      </c>
      <c r="B1016" s="91" t="s">
        <v>2647</v>
      </c>
      <c r="C1016" s="91" t="s">
        <v>2166</v>
      </c>
      <c r="D1016" s="91" t="s">
        <v>2821</v>
      </c>
      <c r="E1016" s="92" t="s">
        <v>2822</v>
      </c>
      <c r="F1016" s="93" t="s">
        <v>238</v>
      </c>
      <c r="G1016" s="99">
        <v>12</v>
      </c>
      <c r="H1016" s="95">
        <f>ROUND(I1016/G1016,2)</f>
        <v>436.09</v>
      </c>
      <c r="I1016" s="96">
        <v>5233.08</v>
      </c>
      <c r="J1016" s="95">
        <f>ROUND(H1016*$H$13*$I$13,2)</f>
        <v>485.4</v>
      </c>
      <c r="K1016" s="96">
        <f>ROUND(G1016*J1016,2)</f>
        <v>5824.8</v>
      </c>
      <c r="L1016" s="89"/>
      <c r="M1016" s="235"/>
      <c r="N1016" s="253">
        <f>ROUND(I1016*H$13*I$13,2)</f>
        <v>5824.84</v>
      </c>
      <c r="O1016" s="254">
        <f t="shared" si="22"/>
        <v>0.04</v>
      </c>
    </row>
    <row r="1017" spans="1:15" s="28" customFormat="1" ht="22.5" outlineLevel="1" x14ac:dyDescent="0.25">
      <c r="A1017" s="90" t="s">
        <v>2823</v>
      </c>
      <c r="B1017" s="91" t="s">
        <v>2647</v>
      </c>
      <c r="C1017" s="91" t="s">
        <v>2824</v>
      </c>
      <c r="D1017" s="91" t="s">
        <v>2825</v>
      </c>
      <c r="E1017" s="92" t="s">
        <v>2826</v>
      </c>
      <c r="F1017" s="93" t="s">
        <v>238</v>
      </c>
      <c r="G1017" s="99">
        <v>23</v>
      </c>
      <c r="H1017" s="95">
        <f>ROUND(I1017/G1017,2)</f>
        <v>469.34</v>
      </c>
      <c r="I1017" s="96">
        <v>10794.87</v>
      </c>
      <c r="J1017" s="95">
        <f>ROUND(H1017*$H$13*$I$13,2)</f>
        <v>522.41</v>
      </c>
      <c r="K1017" s="96">
        <f>ROUND(G1017*J1017,2)</f>
        <v>12015.43</v>
      </c>
      <c r="L1017" s="89"/>
      <c r="M1017" s="235"/>
      <c r="N1017" s="253">
        <f>ROUND(I1017*H$13*I$13,2)</f>
        <v>12015.57</v>
      </c>
      <c r="O1017" s="254">
        <f t="shared" si="22"/>
        <v>0.14000000000000001</v>
      </c>
    </row>
    <row r="1018" spans="1:15" s="28" customFormat="1" ht="22.5" outlineLevel="1" x14ac:dyDescent="0.25">
      <c r="A1018" s="90" t="s">
        <v>2827</v>
      </c>
      <c r="B1018" s="91" t="s">
        <v>2647</v>
      </c>
      <c r="C1018" s="91" t="s">
        <v>2828</v>
      </c>
      <c r="D1018" s="91" t="s">
        <v>2829</v>
      </c>
      <c r="E1018" s="92" t="s">
        <v>2830</v>
      </c>
      <c r="F1018" s="93" t="s">
        <v>238</v>
      </c>
      <c r="G1018" s="99">
        <v>7</v>
      </c>
      <c r="H1018" s="95">
        <f>ROUND(I1018/G1018,2)</f>
        <v>457.61</v>
      </c>
      <c r="I1018" s="96">
        <v>3203.24</v>
      </c>
      <c r="J1018" s="95">
        <f>ROUND(H1018*$H$13*$I$13,2)</f>
        <v>509.36</v>
      </c>
      <c r="K1018" s="96">
        <f>ROUND(G1018*J1018,2)</f>
        <v>3565.52</v>
      </c>
      <c r="L1018" s="89"/>
      <c r="M1018" s="235"/>
      <c r="N1018" s="253">
        <f>ROUND(I1018*H$13*I$13,2)</f>
        <v>3565.47</v>
      </c>
      <c r="O1018" s="254">
        <f t="shared" si="22"/>
        <v>-0.05</v>
      </c>
    </row>
    <row r="1019" spans="1:15" s="28" customFormat="1" ht="22.5" outlineLevel="1" x14ac:dyDescent="0.25">
      <c r="A1019" s="90" t="s">
        <v>2831</v>
      </c>
      <c r="B1019" s="91" t="s">
        <v>2647</v>
      </c>
      <c r="C1019" s="91" t="s">
        <v>2832</v>
      </c>
      <c r="D1019" s="91" t="s">
        <v>2833</v>
      </c>
      <c r="E1019" s="92" t="s">
        <v>2834</v>
      </c>
      <c r="F1019" s="93" t="s">
        <v>238</v>
      </c>
      <c r="G1019" s="99">
        <v>15</v>
      </c>
      <c r="H1019" s="95">
        <f>ROUND(I1019/G1019,2)</f>
        <v>526.36</v>
      </c>
      <c r="I1019" s="96">
        <v>7895.39</v>
      </c>
      <c r="J1019" s="95">
        <f>ROUND(H1019*$H$13*$I$13,2)</f>
        <v>585.88</v>
      </c>
      <c r="K1019" s="96">
        <f>ROUND(G1019*J1019,2)</f>
        <v>8788.2000000000007</v>
      </c>
      <c r="L1019" s="89"/>
      <c r="M1019" s="235"/>
      <c r="N1019" s="253">
        <f>ROUND(I1019*H$13*I$13,2)</f>
        <v>8788.2099999999991</v>
      </c>
      <c r="O1019" s="254">
        <f t="shared" si="22"/>
        <v>0.01</v>
      </c>
    </row>
    <row r="1020" spans="1:15" s="28" customFormat="1" ht="15" outlineLevel="1" x14ac:dyDescent="0.25">
      <c r="A1020" s="90"/>
      <c r="B1020" s="91"/>
      <c r="C1020" s="91"/>
      <c r="D1020" s="91"/>
      <c r="E1020" s="128" t="s">
        <v>2738</v>
      </c>
      <c r="F1020" s="93"/>
      <c r="G1020" s="99"/>
      <c r="H1020" s="95"/>
      <c r="I1020" s="96"/>
      <c r="J1020" s="95"/>
      <c r="K1020" s="96"/>
      <c r="L1020" s="89"/>
      <c r="M1020" s="235"/>
      <c r="N1020" s="253">
        <f>ROUND(I1020*H$13*I$13,2)</f>
        <v>0</v>
      </c>
      <c r="O1020" s="254">
        <f t="shared" si="22"/>
        <v>0</v>
      </c>
    </row>
    <row r="1021" spans="1:15" s="28" customFormat="1" ht="22.5" outlineLevel="1" x14ac:dyDescent="0.25">
      <c r="A1021" s="90" t="s">
        <v>2835</v>
      </c>
      <c r="B1021" s="91" t="s">
        <v>2647</v>
      </c>
      <c r="C1021" s="91" t="s">
        <v>433</v>
      </c>
      <c r="D1021" s="91" t="s">
        <v>2740</v>
      </c>
      <c r="E1021" s="92" t="s">
        <v>2741</v>
      </c>
      <c r="F1021" s="93" t="s">
        <v>363</v>
      </c>
      <c r="G1021" s="101">
        <v>0.44800000000000001</v>
      </c>
      <c r="H1021" s="95">
        <f>ROUND(I1021/G1021,2)</f>
        <v>218335.02</v>
      </c>
      <c r="I1021" s="96">
        <v>97814.09</v>
      </c>
      <c r="J1021" s="95">
        <f>ROUND(H1021*$H$13*$I$13,2)</f>
        <v>243024.61</v>
      </c>
      <c r="K1021" s="96">
        <f>ROUND(G1021*J1021,2)</f>
        <v>108875.03</v>
      </c>
      <c r="L1021" s="89"/>
      <c r="M1021" s="235"/>
      <c r="N1021" s="253">
        <f>ROUND(I1021*H$13*I$13,2)</f>
        <v>108875.02</v>
      </c>
      <c r="O1021" s="254">
        <f t="shared" si="22"/>
        <v>-0.01</v>
      </c>
    </row>
    <row r="1022" spans="1:15" s="28" customFormat="1" ht="22.5" outlineLevel="1" x14ac:dyDescent="0.25">
      <c r="A1022" s="90" t="s">
        <v>2836</v>
      </c>
      <c r="B1022" s="91" t="s">
        <v>2647</v>
      </c>
      <c r="C1022" s="91" t="s">
        <v>2174</v>
      </c>
      <c r="D1022" s="91" t="s">
        <v>2743</v>
      </c>
      <c r="E1022" s="92" t="s">
        <v>2744</v>
      </c>
      <c r="F1022" s="93" t="s">
        <v>371</v>
      </c>
      <c r="G1022" s="98">
        <v>44.8</v>
      </c>
      <c r="H1022" s="95">
        <f>ROUND(I1022/G1022,2)</f>
        <v>1001.57</v>
      </c>
      <c r="I1022" s="96">
        <v>44870.35</v>
      </c>
      <c r="J1022" s="95">
        <f>ROUND(H1022*$H$13*$I$13,2)</f>
        <v>1114.83</v>
      </c>
      <c r="K1022" s="96">
        <f>ROUND(G1022*J1022,2)</f>
        <v>49944.38</v>
      </c>
      <c r="L1022" s="89"/>
      <c r="M1022" s="235"/>
      <c r="N1022" s="253">
        <f>ROUND(I1022*H$13*I$13,2)</f>
        <v>49944.34</v>
      </c>
      <c r="O1022" s="254">
        <f t="shared" si="22"/>
        <v>-0.04</v>
      </c>
    </row>
    <row r="1023" spans="1:15" s="28" customFormat="1" ht="22.5" outlineLevel="1" x14ac:dyDescent="0.25">
      <c r="A1023" s="90" t="s">
        <v>2837</v>
      </c>
      <c r="B1023" s="91" t="s">
        <v>2647</v>
      </c>
      <c r="C1023" s="91" t="s">
        <v>437</v>
      </c>
      <c r="D1023" s="91" t="s">
        <v>2746</v>
      </c>
      <c r="E1023" s="92" t="s">
        <v>2747</v>
      </c>
      <c r="F1023" s="93" t="s">
        <v>363</v>
      </c>
      <c r="G1023" s="101">
        <v>0.86599999999999999</v>
      </c>
      <c r="H1023" s="95">
        <f>ROUND(I1023/G1023,2)</f>
        <v>199918.71</v>
      </c>
      <c r="I1023" s="96">
        <v>173129.60000000001</v>
      </c>
      <c r="J1023" s="95">
        <f>ROUND(H1023*$H$13*$I$13,2)</f>
        <v>222525.76</v>
      </c>
      <c r="K1023" s="96">
        <f>ROUND(G1023*J1023,2)</f>
        <v>192707.31</v>
      </c>
      <c r="L1023" s="89"/>
      <c r="M1023" s="235"/>
      <c r="N1023" s="253">
        <f>ROUND(I1023*H$13*I$13,2)</f>
        <v>192707.3</v>
      </c>
      <c r="O1023" s="254">
        <f t="shared" si="22"/>
        <v>-0.01</v>
      </c>
    </row>
    <row r="1024" spans="1:15" s="28" customFormat="1" ht="22.5" outlineLevel="1" x14ac:dyDescent="0.25">
      <c r="A1024" s="90" t="s">
        <v>2838</v>
      </c>
      <c r="B1024" s="91" t="s">
        <v>2647</v>
      </c>
      <c r="C1024" s="91" t="s">
        <v>441</v>
      </c>
      <c r="D1024" s="91" t="s">
        <v>2749</v>
      </c>
      <c r="E1024" s="92" t="s">
        <v>2750</v>
      </c>
      <c r="F1024" s="93" t="s">
        <v>371</v>
      </c>
      <c r="G1024" s="98">
        <v>86.6</v>
      </c>
      <c r="H1024" s="95">
        <f>ROUND(I1024/G1024,2)</f>
        <v>1089.2</v>
      </c>
      <c r="I1024" s="96">
        <v>94324.58</v>
      </c>
      <c r="J1024" s="95">
        <f>ROUND(H1024*$H$13*$I$13,2)</f>
        <v>1212.3699999999999</v>
      </c>
      <c r="K1024" s="96">
        <f>ROUND(G1024*J1024,2)</f>
        <v>104991.24</v>
      </c>
      <c r="L1024" s="89"/>
      <c r="M1024" s="235"/>
      <c r="N1024" s="253">
        <f>ROUND(I1024*H$13*I$13,2)</f>
        <v>104990.92</v>
      </c>
      <c r="O1024" s="254">
        <f t="shared" si="22"/>
        <v>-0.32</v>
      </c>
    </row>
    <row r="1025" spans="1:15" s="28" customFormat="1" ht="22.5" outlineLevel="1" x14ac:dyDescent="0.25">
      <c r="A1025" s="90" t="s">
        <v>2839</v>
      </c>
      <c r="B1025" s="91" t="s">
        <v>2647</v>
      </c>
      <c r="C1025" s="91" t="s">
        <v>449</v>
      </c>
      <c r="D1025" s="91" t="s">
        <v>2752</v>
      </c>
      <c r="E1025" s="92" t="s">
        <v>2753</v>
      </c>
      <c r="F1025" s="93" t="s">
        <v>363</v>
      </c>
      <c r="G1025" s="101">
        <v>1.377</v>
      </c>
      <c r="H1025" s="95">
        <f>ROUND(I1025/G1025,2)</f>
        <v>173199.92</v>
      </c>
      <c r="I1025" s="96">
        <v>238496.29</v>
      </c>
      <c r="J1025" s="95">
        <f>ROUND(H1025*$H$13*$I$13,2)</f>
        <v>192785.57</v>
      </c>
      <c r="K1025" s="96">
        <f>ROUND(G1025*J1025,2)</f>
        <v>265465.73</v>
      </c>
      <c r="L1025" s="89"/>
      <c r="M1025" s="235"/>
      <c r="N1025" s="253">
        <f>ROUND(I1025*H$13*I$13,2)</f>
        <v>265465.74</v>
      </c>
      <c r="O1025" s="254">
        <f t="shared" si="22"/>
        <v>0.01</v>
      </c>
    </row>
    <row r="1026" spans="1:15" s="28" customFormat="1" ht="22.5" outlineLevel="1" x14ac:dyDescent="0.25">
      <c r="A1026" s="90" t="s">
        <v>2840</v>
      </c>
      <c r="B1026" s="91" t="s">
        <v>2647</v>
      </c>
      <c r="C1026" s="91" t="s">
        <v>453</v>
      </c>
      <c r="D1026" s="91" t="s">
        <v>2755</v>
      </c>
      <c r="E1026" s="92" t="s">
        <v>2756</v>
      </c>
      <c r="F1026" s="93" t="s">
        <v>371</v>
      </c>
      <c r="G1026" s="98">
        <v>137.69999999999999</v>
      </c>
      <c r="H1026" s="95">
        <f>ROUND(I1026/G1026,2)</f>
        <v>1020.35</v>
      </c>
      <c r="I1026" s="96">
        <v>140501.82999999999</v>
      </c>
      <c r="J1026" s="95">
        <f>ROUND(H1026*$H$13*$I$13,2)</f>
        <v>1135.73</v>
      </c>
      <c r="K1026" s="96">
        <f>ROUND(G1026*J1026,2)</f>
        <v>156390.01999999999</v>
      </c>
      <c r="L1026" s="89"/>
      <c r="M1026" s="235"/>
      <c r="N1026" s="253">
        <f>ROUND(I1026*H$13*I$13,2)</f>
        <v>156389.95000000001</v>
      </c>
      <c r="O1026" s="254">
        <f t="shared" si="22"/>
        <v>-7.0000000000000007E-2</v>
      </c>
    </row>
    <row r="1027" spans="1:15" s="28" customFormat="1" ht="22.5" outlineLevel="1" x14ac:dyDescent="0.25">
      <c r="A1027" s="90" t="s">
        <v>2841</v>
      </c>
      <c r="B1027" s="91" t="s">
        <v>2647</v>
      </c>
      <c r="C1027" s="91" t="s">
        <v>460</v>
      </c>
      <c r="D1027" s="91" t="s">
        <v>2842</v>
      </c>
      <c r="E1027" s="92" t="s">
        <v>2843</v>
      </c>
      <c r="F1027" s="93" t="s">
        <v>363</v>
      </c>
      <c r="G1027" s="101">
        <v>0.10199999999999999</v>
      </c>
      <c r="H1027" s="95">
        <f>ROUND(I1027/G1027,2)</f>
        <v>131871.18</v>
      </c>
      <c r="I1027" s="96">
        <v>13450.86</v>
      </c>
      <c r="J1027" s="95">
        <f>ROUND(H1027*$H$13*$I$13,2)</f>
        <v>146783.32999999999</v>
      </c>
      <c r="K1027" s="96">
        <f>ROUND(G1027*J1027,2)</f>
        <v>14971.9</v>
      </c>
      <c r="L1027" s="89"/>
      <c r="M1027" s="235"/>
      <c r="N1027" s="253">
        <f>ROUND(I1027*H$13*I$13,2)</f>
        <v>14971.9</v>
      </c>
      <c r="O1027" s="254">
        <f t="shared" si="22"/>
        <v>0</v>
      </c>
    </row>
    <row r="1028" spans="1:15" s="28" customFormat="1" ht="22.5" outlineLevel="1" x14ac:dyDescent="0.25">
      <c r="A1028" s="90" t="s">
        <v>2844</v>
      </c>
      <c r="B1028" s="91" t="s">
        <v>2647</v>
      </c>
      <c r="C1028" s="91" t="s">
        <v>464</v>
      </c>
      <c r="D1028" s="91" t="s">
        <v>2845</v>
      </c>
      <c r="E1028" s="92" t="s">
        <v>2846</v>
      </c>
      <c r="F1028" s="93" t="s">
        <v>371</v>
      </c>
      <c r="G1028" s="98">
        <v>10.199999999999999</v>
      </c>
      <c r="H1028" s="95">
        <f>ROUND(I1028/G1028,2)</f>
        <v>1066.9000000000001</v>
      </c>
      <c r="I1028" s="96">
        <v>10882.4</v>
      </c>
      <c r="J1028" s="95">
        <f>ROUND(H1028*$H$13*$I$13,2)</f>
        <v>1187.55</v>
      </c>
      <c r="K1028" s="96">
        <f>ROUND(G1028*J1028,2)</f>
        <v>12113.01</v>
      </c>
      <c r="L1028" s="89"/>
      <c r="M1028" s="235"/>
      <c r="N1028" s="253">
        <f>ROUND(I1028*H$13*I$13,2)</f>
        <v>12112.99</v>
      </c>
      <c r="O1028" s="254">
        <f t="shared" si="22"/>
        <v>-0.02</v>
      </c>
    </row>
    <row r="1029" spans="1:15" s="28" customFormat="1" ht="15" outlineLevel="1" x14ac:dyDescent="0.25">
      <c r="A1029" s="90" t="s">
        <v>2847</v>
      </c>
      <c r="B1029" s="91" t="s">
        <v>2647</v>
      </c>
      <c r="C1029" s="91" t="s">
        <v>2848</v>
      </c>
      <c r="D1029" s="91" t="s">
        <v>2764</v>
      </c>
      <c r="E1029" s="92" t="s">
        <v>2765</v>
      </c>
      <c r="F1029" s="93" t="s">
        <v>297</v>
      </c>
      <c r="G1029" s="98">
        <v>0.1</v>
      </c>
      <c r="H1029" s="95">
        <f>ROUND(I1029/G1029,2)</f>
        <v>80938.3</v>
      </c>
      <c r="I1029" s="96">
        <v>8093.83</v>
      </c>
      <c r="J1029" s="95">
        <f>ROUND(H1029*$H$13*$I$13,2)</f>
        <v>90090.9</v>
      </c>
      <c r="K1029" s="96">
        <f>ROUND(G1029*J1029,2)</f>
        <v>9009.09</v>
      </c>
      <c r="L1029" s="89"/>
      <c r="M1029" s="235"/>
      <c r="N1029" s="253">
        <f>ROUND(I1029*H$13*I$13,2)</f>
        <v>9009.09</v>
      </c>
      <c r="O1029" s="254">
        <f t="shared" si="22"/>
        <v>0</v>
      </c>
    </row>
    <row r="1030" spans="1:15" s="28" customFormat="1" ht="15.75" customHeight="1" x14ac:dyDescent="0.25">
      <c r="A1030" s="79" t="s">
        <v>54</v>
      </c>
      <c r="B1030" s="299" t="s">
        <v>2849</v>
      </c>
      <c r="C1030" s="299"/>
      <c r="D1030" s="299"/>
      <c r="E1030" s="80" t="s">
        <v>2850</v>
      </c>
      <c r="F1030" s="81"/>
      <c r="G1030" s="82"/>
      <c r="H1030" s="83">
        <v>4168819.64</v>
      </c>
      <c r="I1030" s="83">
        <f>SUM(I1033:I1136)</f>
        <v>4168819.64</v>
      </c>
      <c r="J1030" s="83"/>
      <c r="K1030" s="83">
        <f t="shared" ref="K1030" si="25">SUM(K1033:K1136)</f>
        <v>4599752.9000000004</v>
      </c>
      <c r="L1030" s="83"/>
      <c r="M1030" s="235"/>
      <c r="N1030" s="253">
        <f>ROUND(I1030*H$13*I$13,2)</f>
        <v>4640234.7699999996</v>
      </c>
      <c r="O1030" s="254">
        <f t="shared" si="22"/>
        <v>40481.870000000003</v>
      </c>
    </row>
    <row r="1031" spans="1:15" s="28" customFormat="1" ht="15.75" customHeight="1" x14ac:dyDescent="0.25">
      <c r="A1031" s="109"/>
      <c r="B1031" s="110"/>
      <c r="C1031" s="110"/>
      <c r="D1031" s="110"/>
      <c r="E1031" s="111" t="s">
        <v>2288</v>
      </c>
      <c r="F1031" s="112"/>
      <c r="G1031" s="113"/>
      <c r="H1031" s="114"/>
      <c r="I1031" s="115">
        <f>I1034+I1037+I1039+I1050+I1054+I1056+I1065+I1068+I1097+I1110+I1114+I1118+I1124+I1129+I1134</f>
        <v>2056855.16</v>
      </c>
      <c r="J1031" s="122"/>
      <c r="K1031" s="115">
        <f t="shared" ref="K1031" si="26">K1034+K1037+K1039+K1050+K1054+K1056+K1065+K1068+K1097+K1110+K1114+K1118+K1124+K1129+K1134</f>
        <v>2248965.46</v>
      </c>
      <c r="L1031" s="115"/>
      <c r="M1031" s="235"/>
      <c r="N1031" s="253">
        <f>ROUND(I1031*H$13*I$13,2)</f>
        <v>2289446.81</v>
      </c>
      <c r="O1031" s="254">
        <f t="shared" si="22"/>
        <v>40481.35</v>
      </c>
    </row>
    <row r="1032" spans="1:15" s="11" customFormat="1" ht="15.75" customHeight="1" outlineLevel="1" x14ac:dyDescent="0.25">
      <c r="A1032" s="85"/>
      <c r="B1032" s="125"/>
      <c r="C1032" s="125"/>
      <c r="D1032" s="125"/>
      <c r="E1032" s="126" t="s">
        <v>2851</v>
      </c>
      <c r="F1032" s="86"/>
      <c r="G1032" s="87"/>
      <c r="H1032" s="88"/>
      <c r="I1032" s="127"/>
      <c r="J1032" s="127"/>
      <c r="K1032" s="127"/>
      <c r="L1032" s="127"/>
      <c r="M1032" s="236"/>
      <c r="N1032" s="253">
        <f>ROUND(I1032*H$13*I$13,2)</f>
        <v>0</v>
      </c>
      <c r="O1032" s="254">
        <f t="shared" si="22"/>
        <v>0</v>
      </c>
    </row>
    <row r="1033" spans="1:15" s="28" customFormat="1" ht="15" outlineLevel="1" x14ac:dyDescent="0.25">
      <c r="A1033" s="90" t="s">
        <v>1950</v>
      </c>
      <c r="B1033" s="91" t="s">
        <v>2849</v>
      </c>
      <c r="C1033" s="91" t="s">
        <v>40</v>
      </c>
      <c r="D1033" s="91" t="s">
        <v>2852</v>
      </c>
      <c r="E1033" s="92" t="s">
        <v>2853</v>
      </c>
      <c r="F1033" s="93" t="s">
        <v>238</v>
      </c>
      <c r="G1033" s="99">
        <v>1</v>
      </c>
      <c r="H1033" s="95">
        <f>ROUND(I1033/G1033,2)</f>
        <v>18976.419999999998</v>
      </c>
      <c r="I1033" s="96">
        <v>18976.419999999998</v>
      </c>
      <c r="J1033" s="95">
        <f>ROUND(H1033*$H$13*$I$13,2)</f>
        <v>21122.3</v>
      </c>
      <c r="K1033" s="96">
        <f>ROUND(G1033*J1033,2)</f>
        <v>21122.3</v>
      </c>
      <c r="L1033" s="89"/>
      <c r="M1033" s="235"/>
      <c r="N1033" s="253">
        <f>ROUND(I1033*H$13*I$13,2)</f>
        <v>21122.3</v>
      </c>
      <c r="O1033" s="254">
        <f t="shared" si="22"/>
        <v>0</v>
      </c>
    </row>
    <row r="1034" spans="1:15" s="28" customFormat="1" ht="15" outlineLevel="1" x14ac:dyDescent="0.25">
      <c r="A1034" s="116" t="s">
        <v>1954</v>
      </c>
      <c r="B1034" s="117" t="s">
        <v>2849</v>
      </c>
      <c r="C1034" s="117" t="s">
        <v>165</v>
      </c>
      <c r="D1034" s="117" t="s">
        <v>2602</v>
      </c>
      <c r="E1034" s="118" t="s">
        <v>2854</v>
      </c>
      <c r="F1034" s="119" t="s">
        <v>238</v>
      </c>
      <c r="G1034" s="120">
        <v>1</v>
      </c>
      <c r="H1034" s="95">
        <f>ROUND(I1034/G1034,2)</f>
        <v>190991.81</v>
      </c>
      <c r="I1034" s="121">
        <v>190991.81</v>
      </c>
      <c r="J1034" s="122">
        <f>ROUND(H1034*$I$13,2)</f>
        <v>208830.45</v>
      </c>
      <c r="K1034" s="121">
        <f>ROUND(G1034*J1034,2)</f>
        <v>208830.45</v>
      </c>
      <c r="L1034" s="121" t="s">
        <v>2396</v>
      </c>
      <c r="M1034" s="235"/>
      <c r="N1034" s="253">
        <f>ROUND(I1034*I$13,2)</f>
        <v>208830.45</v>
      </c>
      <c r="O1034" s="254">
        <f t="shared" si="22"/>
        <v>0</v>
      </c>
    </row>
    <row r="1035" spans="1:15" s="28" customFormat="1" ht="15" outlineLevel="1" x14ac:dyDescent="0.25">
      <c r="A1035" s="90" t="s">
        <v>1958</v>
      </c>
      <c r="B1035" s="91" t="s">
        <v>2849</v>
      </c>
      <c r="C1035" s="91" t="s">
        <v>169</v>
      </c>
      <c r="D1035" s="91" t="s">
        <v>2855</v>
      </c>
      <c r="E1035" s="92" t="s">
        <v>2856</v>
      </c>
      <c r="F1035" s="93" t="s">
        <v>238</v>
      </c>
      <c r="G1035" s="99">
        <v>1</v>
      </c>
      <c r="H1035" s="95">
        <f>ROUND(I1035/G1035,2)</f>
        <v>23076.79</v>
      </c>
      <c r="I1035" s="96">
        <v>23076.79</v>
      </c>
      <c r="J1035" s="95">
        <f>ROUND(H1035*$H$13*$I$13,2)</f>
        <v>25686.34</v>
      </c>
      <c r="K1035" s="96">
        <f>ROUND(G1035*J1035,2)</f>
        <v>25686.34</v>
      </c>
      <c r="L1035" s="89"/>
      <c r="M1035" s="235"/>
      <c r="N1035" s="253">
        <f>ROUND(I1035*H$13*I$13,2)</f>
        <v>25686.34</v>
      </c>
      <c r="O1035" s="254">
        <f t="shared" si="22"/>
        <v>0</v>
      </c>
    </row>
    <row r="1036" spans="1:15" s="28" customFormat="1" ht="15" outlineLevel="1" x14ac:dyDescent="0.25">
      <c r="A1036" s="90" t="s">
        <v>1962</v>
      </c>
      <c r="B1036" s="91" t="s">
        <v>2849</v>
      </c>
      <c r="C1036" s="91" t="s">
        <v>41</v>
      </c>
      <c r="D1036" s="91" t="s">
        <v>2705</v>
      </c>
      <c r="E1036" s="92" t="s">
        <v>2706</v>
      </c>
      <c r="F1036" s="93" t="s">
        <v>238</v>
      </c>
      <c r="G1036" s="99">
        <v>1</v>
      </c>
      <c r="H1036" s="95">
        <f>ROUND(I1036/G1036,2)</f>
        <v>6328.96</v>
      </c>
      <c r="I1036" s="96">
        <v>6328.96</v>
      </c>
      <c r="J1036" s="95">
        <f>ROUND(H1036*$H$13*$I$13,2)</f>
        <v>7044.65</v>
      </c>
      <c r="K1036" s="96">
        <f>ROUND(G1036*J1036,2)</f>
        <v>7044.65</v>
      </c>
      <c r="L1036" s="89"/>
      <c r="M1036" s="235"/>
      <c r="N1036" s="253">
        <f>ROUND(I1036*H$13*I$13,2)</f>
        <v>7044.65</v>
      </c>
      <c r="O1036" s="254">
        <f t="shared" si="22"/>
        <v>0</v>
      </c>
    </row>
    <row r="1037" spans="1:15" s="28" customFormat="1" ht="15" outlineLevel="1" x14ac:dyDescent="0.25">
      <c r="A1037" s="116" t="s">
        <v>1966</v>
      </c>
      <c r="B1037" s="117" t="s">
        <v>2849</v>
      </c>
      <c r="C1037" s="117" t="s">
        <v>283</v>
      </c>
      <c r="D1037" s="117" t="s">
        <v>2602</v>
      </c>
      <c r="E1037" s="118" t="s">
        <v>2857</v>
      </c>
      <c r="F1037" s="119" t="s">
        <v>238</v>
      </c>
      <c r="G1037" s="120">
        <v>1</v>
      </c>
      <c r="H1037" s="95">
        <f>ROUND(I1037/G1037,2)</f>
        <v>126353.06</v>
      </c>
      <c r="I1037" s="121">
        <v>126353.06</v>
      </c>
      <c r="J1037" s="122">
        <f>ROUND(H1037*$I$13,2)</f>
        <v>138154.44</v>
      </c>
      <c r="K1037" s="121">
        <f>ROUND(G1037*J1037,2)</f>
        <v>138154.44</v>
      </c>
      <c r="L1037" s="121" t="s">
        <v>2396</v>
      </c>
      <c r="M1037" s="235"/>
      <c r="N1037" s="253">
        <f>ROUND(I1037*I$13,2)</f>
        <v>138154.44</v>
      </c>
      <c r="O1037" s="254">
        <f t="shared" si="22"/>
        <v>0</v>
      </c>
    </row>
    <row r="1038" spans="1:15" s="28" customFormat="1" ht="22.5" outlineLevel="1" x14ac:dyDescent="0.25">
      <c r="A1038" s="90" t="s">
        <v>1970</v>
      </c>
      <c r="B1038" s="91" t="s">
        <v>2849</v>
      </c>
      <c r="C1038" s="91" t="s">
        <v>44</v>
      </c>
      <c r="D1038" s="91" t="s">
        <v>2858</v>
      </c>
      <c r="E1038" s="92" t="s">
        <v>2859</v>
      </c>
      <c r="F1038" s="93" t="s">
        <v>238</v>
      </c>
      <c r="G1038" s="99">
        <v>1</v>
      </c>
      <c r="H1038" s="95">
        <f>ROUND(I1038/G1038,2)</f>
        <v>6434.23</v>
      </c>
      <c r="I1038" s="96">
        <v>6434.23</v>
      </c>
      <c r="J1038" s="95">
        <f>ROUND(H1038*$H$13*$I$13,2)</f>
        <v>7161.82</v>
      </c>
      <c r="K1038" s="96">
        <f>ROUND(G1038*J1038,2)</f>
        <v>7161.82</v>
      </c>
      <c r="L1038" s="89"/>
      <c r="M1038" s="235"/>
      <c r="N1038" s="253">
        <f>ROUND(I1038*H$13*I$13,2)</f>
        <v>7161.82</v>
      </c>
      <c r="O1038" s="254">
        <f t="shared" si="22"/>
        <v>0</v>
      </c>
    </row>
    <row r="1039" spans="1:15" s="28" customFormat="1" ht="15" outlineLevel="1" x14ac:dyDescent="0.25">
      <c r="A1039" s="116" t="s">
        <v>1974</v>
      </c>
      <c r="B1039" s="117" t="s">
        <v>2849</v>
      </c>
      <c r="C1039" s="117" t="s">
        <v>1817</v>
      </c>
      <c r="D1039" s="117" t="s">
        <v>2602</v>
      </c>
      <c r="E1039" s="118" t="s">
        <v>2860</v>
      </c>
      <c r="F1039" s="119" t="s">
        <v>238</v>
      </c>
      <c r="G1039" s="120">
        <v>1</v>
      </c>
      <c r="H1039" s="95">
        <f>ROUND(I1039/G1039,2)</f>
        <v>36211.4</v>
      </c>
      <c r="I1039" s="121">
        <v>36211.4</v>
      </c>
      <c r="J1039" s="122">
        <f>ROUND(H1039*$I$13,2)</f>
        <v>39593.54</v>
      </c>
      <c r="K1039" s="121">
        <f>ROUND(G1039*J1039,2)</f>
        <v>39593.54</v>
      </c>
      <c r="L1039" s="121" t="s">
        <v>2396</v>
      </c>
      <c r="M1039" s="235"/>
      <c r="N1039" s="253">
        <f>ROUND(I1039*I$13,2)</f>
        <v>39593.54</v>
      </c>
      <c r="O1039" s="254">
        <f t="shared" si="22"/>
        <v>0</v>
      </c>
    </row>
    <row r="1040" spans="1:15" s="28" customFormat="1" ht="15" outlineLevel="1" x14ac:dyDescent="0.25">
      <c r="A1040" s="90" t="s">
        <v>1978</v>
      </c>
      <c r="B1040" s="91" t="s">
        <v>2849</v>
      </c>
      <c r="C1040" s="91" t="s">
        <v>46</v>
      </c>
      <c r="D1040" s="91" t="s">
        <v>2861</v>
      </c>
      <c r="E1040" s="92" t="s">
        <v>2862</v>
      </c>
      <c r="F1040" s="93" t="s">
        <v>238</v>
      </c>
      <c r="G1040" s="99">
        <v>1</v>
      </c>
      <c r="H1040" s="95">
        <f>ROUND(I1040/G1040,2)</f>
        <v>2896.66</v>
      </c>
      <c r="I1040" s="96">
        <v>2896.66</v>
      </c>
      <c r="J1040" s="95">
        <f>ROUND(H1040*$H$13*$I$13,2)</f>
        <v>3224.22</v>
      </c>
      <c r="K1040" s="96">
        <f>ROUND(G1040*J1040,2)</f>
        <v>3224.22</v>
      </c>
      <c r="L1040" s="89"/>
      <c r="M1040" s="235"/>
      <c r="N1040" s="253">
        <f>ROUND(I1040*H$13*I$13,2)</f>
        <v>3224.22</v>
      </c>
      <c r="O1040" s="254">
        <f t="shared" si="22"/>
        <v>0</v>
      </c>
    </row>
    <row r="1041" spans="1:15" s="28" customFormat="1" ht="15" outlineLevel="1" x14ac:dyDescent="0.25">
      <c r="A1041" s="90" t="s">
        <v>1982</v>
      </c>
      <c r="B1041" s="91" t="s">
        <v>2849</v>
      </c>
      <c r="C1041" s="91" t="s">
        <v>182</v>
      </c>
      <c r="D1041" s="91" t="s">
        <v>2863</v>
      </c>
      <c r="E1041" s="92" t="s">
        <v>2864</v>
      </c>
      <c r="F1041" s="93" t="s">
        <v>238</v>
      </c>
      <c r="G1041" s="99">
        <v>1</v>
      </c>
      <c r="H1041" s="95">
        <f>ROUND(I1041/G1041,2)</f>
        <v>25960.52</v>
      </c>
      <c r="I1041" s="96">
        <v>25960.52</v>
      </c>
      <c r="J1041" s="95">
        <f>ROUND(H1041*$H$13*$I$13,2)</f>
        <v>28896.17</v>
      </c>
      <c r="K1041" s="96">
        <f>ROUND(G1041*J1041,2)</f>
        <v>28896.17</v>
      </c>
      <c r="L1041" s="89"/>
      <c r="M1041" s="235"/>
      <c r="N1041" s="253">
        <f>ROUND(I1041*H$13*I$13,2)</f>
        <v>28896.17</v>
      </c>
      <c r="O1041" s="254">
        <f t="shared" si="22"/>
        <v>0</v>
      </c>
    </row>
    <row r="1042" spans="1:15" s="28" customFormat="1" ht="15" outlineLevel="1" x14ac:dyDescent="0.25">
      <c r="A1042" s="90" t="s">
        <v>1986</v>
      </c>
      <c r="B1042" s="91" t="s">
        <v>2849</v>
      </c>
      <c r="C1042" s="91" t="s">
        <v>50</v>
      </c>
      <c r="D1042" s="91" t="s">
        <v>2680</v>
      </c>
      <c r="E1042" s="92" t="s">
        <v>2681</v>
      </c>
      <c r="F1042" s="93" t="s">
        <v>238</v>
      </c>
      <c r="G1042" s="99">
        <v>1</v>
      </c>
      <c r="H1042" s="95">
        <f>ROUND(I1042/G1042,2)</f>
        <v>1937.88</v>
      </c>
      <c r="I1042" s="96">
        <v>1937.88</v>
      </c>
      <c r="J1042" s="95">
        <f>ROUND(H1042*$H$13*$I$13,2)</f>
        <v>2157.02</v>
      </c>
      <c r="K1042" s="96">
        <f>ROUND(G1042*J1042,2)</f>
        <v>2157.02</v>
      </c>
      <c r="L1042" s="89"/>
      <c r="M1042" s="235"/>
      <c r="N1042" s="253">
        <f>ROUND(I1042*H$13*I$13,2)</f>
        <v>2157.02</v>
      </c>
      <c r="O1042" s="254">
        <f t="shared" si="22"/>
        <v>0</v>
      </c>
    </row>
    <row r="1043" spans="1:15" s="28" customFormat="1" ht="22.5" outlineLevel="1" x14ac:dyDescent="0.25">
      <c r="A1043" s="90" t="s">
        <v>1990</v>
      </c>
      <c r="B1043" s="91" t="s">
        <v>2849</v>
      </c>
      <c r="C1043" s="91" t="s">
        <v>1907</v>
      </c>
      <c r="D1043" s="91" t="s">
        <v>2865</v>
      </c>
      <c r="E1043" s="92" t="s">
        <v>2866</v>
      </c>
      <c r="F1043" s="93" t="s">
        <v>238</v>
      </c>
      <c r="G1043" s="99">
        <v>1</v>
      </c>
      <c r="H1043" s="95">
        <f>ROUND(I1043/G1043,2)</f>
        <v>3909.16</v>
      </c>
      <c r="I1043" s="96">
        <v>3909.16</v>
      </c>
      <c r="J1043" s="95">
        <f>ROUND(H1043*$H$13*$I$13,2)</f>
        <v>4351.21</v>
      </c>
      <c r="K1043" s="96">
        <f>ROUND(G1043*J1043,2)</f>
        <v>4351.21</v>
      </c>
      <c r="L1043" s="89"/>
      <c r="M1043" s="235"/>
      <c r="N1043" s="253">
        <f>ROUND(I1043*H$13*I$13,2)</f>
        <v>4351.21</v>
      </c>
      <c r="O1043" s="254">
        <f t="shared" si="22"/>
        <v>0</v>
      </c>
    </row>
    <row r="1044" spans="1:15" s="28" customFormat="1" ht="22.5" outlineLevel="1" x14ac:dyDescent="0.25">
      <c r="A1044" s="90" t="s">
        <v>1994</v>
      </c>
      <c r="B1044" s="91" t="s">
        <v>2849</v>
      </c>
      <c r="C1044" s="91" t="s">
        <v>54</v>
      </c>
      <c r="D1044" s="91" t="s">
        <v>2867</v>
      </c>
      <c r="E1044" s="92" t="s">
        <v>2868</v>
      </c>
      <c r="F1044" s="93" t="s">
        <v>363</v>
      </c>
      <c r="G1044" s="101">
        <v>0.14399999999999999</v>
      </c>
      <c r="H1044" s="95">
        <f>ROUND(I1044/G1044,2)</f>
        <v>89548.75</v>
      </c>
      <c r="I1044" s="96">
        <v>12895.02</v>
      </c>
      <c r="J1044" s="95">
        <f>ROUND(H1044*$H$13*$I$13,2)</f>
        <v>99675.03</v>
      </c>
      <c r="K1044" s="96">
        <f>ROUND(G1044*J1044,2)</f>
        <v>14353.2</v>
      </c>
      <c r="L1044" s="89"/>
      <c r="M1044" s="235"/>
      <c r="N1044" s="253">
        <f>ROUND(I1044*H$13*I$13,2)</f>
        <v>14353.2</v>
      </c>
      <c r="O1044" s="254">
        <f t="shared" si="22"/>
        <v>0</v>
      </c>
    </row>
    <row r="1045" spans="1:15" s="28" customFormat="1" ht="15" outlineLevel="1" x14ac:dyDescent="0.25">
      <c r="A1045" s="90" t="s">
        <v>1998</v>
      </c>
      <c r="B1045" s="91" t="s">
        <v>2849</v>
      </c>
      <c r="C1045" s="91" t="s">
        <v>1950</v>
      </c>
      <c r="D1045" s="91" t="s">
        <v>2869</v>
      </c>
      <c r="E1045" s="92" t="s">
        <v>2870</v>
      </c>
      <c r="F1045" s="93" t="s">
        <v>371</v>
      </c>
      <c r="G1045" s="98">
        <v>14.4</v>
      </c>
      <c r="H1045" s="95">
        <f>ROUND(I1045/G1045,2)</f>
        <v>1646.13</v>
      </c>
      <c r="I1045" s="96">
        <v>23704.28</v>
      </c>
      <c r="J1045" s="95">
        <f>ROUND(H1045*$H$13*$I$13,2)</f>
        <v>1832.28</v>
      </c>
      <c r="K1045" s="96">
        <f>ROUND(G1045*J1045,2)</f>
        <v>26384.83</v>
      </c>
      <c r="L1045" s="89"/>
      <c r="M1045" s="235"/>
      <c r="N1045" s="253">
        <f>ROUND(I1045*H$13*I$13,2)</f>
        <v>26384.79</v>
      </c>
      <c r="O1045" s="254">
        <f t="shared" si="22"/>
        <v>-0.04</v>
      </c>
    </row>
    <row r="1046" spans="1:15" s="28" customFormat="1" ht="33.75" outlineLevel="1" x14ac:dyDescent="0.25">
      <c r="A1046" s="90" t="s">
        <v>2871</v>
      </c>
      <c r="B1046" s="91" t="s">
        <v>2849</v>
      </c>
      <c r="C1046" s="91" t="s">
        <v>58</v>
      </c>
      <c r="D1046" s="91" t="s">
        <v>2872</v>
      </c>
      <c r="E1046" s="92" t="s">
        <v>2873</v>
      </c>
      <c r="F1046" s="93" t="s">
        <v>185</v>
      </c>
      <c r="G1046" s="100">
        <v>0.81</v>
      </c>
      <c r="H1046" s="95">
        <f>ROUND(I1046/G1046,2)</f>
        <v>19108.41</v>
      </c>
      <c r="I1046" s="96">
        <v>15477.81</v>
      </c>
      <c r="J1046" s="95">
        <f>ROUND(H1046*$H$13*$I$13,2)</f>
        <v>21269.21</v>
      </c>
      <c r="K1046" s="96">
        <f>ROUND(G1046*J1046,2)</f>
        <v>17228.060000000001</v>
      </c>
      <c r="L1046" s="89"/>
      <c r="M1046" s="235"/>
      <c r="N1046" s="253">
        <f>ROUND(I1046*H$13*I$13,2)</f>
        <v>17228.060000000001</v>
      </c>
      <c r="O1046" s="254">
        <f t="shared" si="22"/>
        <v>0</v>
      </c>
    </row>
    <row r="1047" spans="1:15" s="28" customFormat="1" ht="15" outlineLevel="1" x14ac:dyDescent="0.25">
      <c r="A1047" s="90" t="s">
        <v>2874</v>
      </c>
      <c r="B1047" s="91" t="s">
        <v>2849</v>
      </c>
      <c r="C1047" s="91" t="s">
        <v>2005</v>
      </c>
      <c r="D1047" s="91" t="s">
        <v>2875</v>
      </c>
      <c r="E1047" s="92" t="s">
        <v>2876</v>
      </c>
      <c r="F1047" s="93" t="s">
        <v>371</v>
      </c>
      <c r="G1047" s="101">
        <v>17.495999999999999</v>
      </c>
      <c r="H1047" s="95">
        <f>ROUND(I1047/G1047,2)</f>
        <v>434.58</v>
      </c>
      <c r="I1047" s="96">
        <v>7603.36</v>
      </c>
      <c r="J1047" s="95">
        <f>ROUND(H1047*$H$13*$I$13,2)</f>
        <v>483.72</v>
      </c>
      <c r="K1047" s="96">
        <f>ROUND(G1047*J1047,2)</f>
        <v>8463.17</v>
      </c>
      <c r="L1047" s="89"/>
      <c r="M1047" s="235"/>
      <c r="N1047" s="253">
        <f>ROUND(I1047*H$13*I$13,2)</f>
        <v>8463.16</v>
      </c>
      <c r="O1047" s="254">
        <f t="shared" si="22"/>
        <v>-0.01</v>
      </c>
    </row>
    <row r="1048" spans="1:15" s="28" customFormat="1" ht="15" outlineLevel="1" x14ac:dyDescent="0.25">
      <c r="A1048" s="90"/>
      <c r="B1048" s="91"/>
      <c r="C1048" s="91"/>
      <c r="D1048" s="91"/>
      <c r="E1048" s="128" t="s">
        <v>2877</v>
      </c>
      <c r="F1048" s="93"/>
      <c r="G1048" s="101"/>
      <c r="H1048" s="95"/>
      <c r="I1048" s="96"/>
      <c r="J1048" s="95"/>
      <c r="K1048" s="96"/>
      <c r="L1048" s="89"/>
      <c r="M1048" s="235"/>
      <c r="N1048" s="253">
        <f>ROUND(I1048*H$13*I$13,2)</f>
        <v>0</v>
      </c>
      <c r="O1048" s="254">
        <f t="shared" si="22"/>
        <v>0</v>
      </c>
    </row>
    <row r="1049" spans="1:15" s="28" customFormat="1" ht="15" outlineLevel="1" x14ac:dyDescent="0.25">
      <c r="A1049" s="90" t="s">
        <v>2878</v>
      </c>
      <c r="B1049" s="91" t="s">
        <v>2849</v>
      </c>
      <c r="C1049" s="91" t="s">
        <v>62</v>
      </c>
      <c r="D1049" s="91" t="s">
        <v>2879</v>
      </c>
      <c r="E1049" s="92" t="s">
        <v>2880</v>
      </c>
      <c r="F1049" s="93" t="s">
        <v>238</v>
      </c>
      <c r="G1049" s="99">
        <v>1</v>
      </c>
      <c r="H1049" s="95">
        <f>ROUND(I1049/G1049,2)</f>
        <v>13096.88</v>
      </c>
      <c r="I1049" s="96">
        <v>13096.88</v>
      </c>
      <c r="J1049" s="95">
        <f>ROUND(H1049*$H$13*$I$13,2)</f>
        <v>14577.89</v>
      </c>
      <c r="K1049" s="96">
        <f>ROUND(G1049*J1049,2)</f>
        <v>14577.89</v>
      </c>
      <c r="L1049" s="89"/>
      <c r="M1049" s="235"/>
      <c r="N1049" s="253">
        <f>ROUND(I1049*H$13*I$13,2)</f>
        <v>14577.89</v>
      </c>
      <c r="O1049" s="254">
        <f t="shared" si="22"/>
        <v>0</v>
      </c>
    </row>
    <row r="1050" spans="1:15" s="28" customFormat="1" ht="15" outlineLevel="1" x14ac:dyDescent="0.25">
      <c r="A1050" s="116" t="s">
        <v>2881</v>
      </c>
      <c r="B1050" s="117" t="s">
        <v>2849</v>
      </c>
      <c r="C1050" s="117" t="s">
        <v>2013</v>
      </c>
      <c r="D1050" s="117" t="s">
        <v>2602</v>
      </c>
      <c r="E1050" s="118" t="s">
        <v>2882</v>
      </c>
      <c r="F1050" s="119" t="s">
        <v>238</v>
      </c>
      <c r="G1050" s="120">
        <v>1</v>
      </c>
      <c r="H1050" s="95">
        <f>ROUND(I1050/G1050,2)</f>
        <v>201051.47</v>
      </c>
      <c r="I1050" s="121">
        <v>201051.47</v>
      </c>
      <c r="J1050" s="122">
        <f>ROUND(H1050*$I$13,2)</f>
        <v>219829.68</v>
      </c>
      <c r="K1050" s="121">
        <f>ROUND(G1050*J1050,2)</f>
        <v>219829.68</v>
      </c>
      <c r="L1050" s="121" t="s">
        <v>2396</v>
      </c>
      <c r="M1050" s="235"/>
      <c r="N1050" s="253">
        <f>ROUND(I1050*I$13,2)</f>
        <v>219829.68</v>
      </c>
      <c r="O1050" s="254">
        <f t="shared" si="22"/>
        <v>0</v>
      </c>
    </row>
    <row r="1051" spans="1:15" s="28" customFormat="1" ht="15" outlineLevel="1" x14ac:dyDescent="0.25">
      <c r="A1051" s="90" t="s">
        <v>2883</v>
      </c>
      <c r="B1051" s="91" t="s">
        <v>2849</v>
      </c>
      <c r="C1051" s="91" t="s">
        <v>2017</v>
      </c>
      <c r="D1051" s="91" t="s">
        <v>2884</v>
      </c>
      <c r="E1051" s="92" t="s">
        <v>2885</v>
      </c>
      <c r="F1051" s="93" t="s">
        <v>238</v>
      </c>
      <c r="G1051" s="99">
        <v>1</v>
      </c>
      <c r="H1051" s="95">
        <f>ROUND(I1051/G1051,2)</f>
        <v>30758.69</v>
      </c>
      <c r="I1051" s="96">
        <v>30758.69</v>
      </c>
      <c r="J1051" s="95">
        <f>ROUND(H1051*$H$13*$I$13,2)</f>
        <v>34236.92</v>
      </c>
      <c r="K1051" s="96">
        <f>ROUND(G1051*J1051,2)</f>
        <v>34236.92</v>
      </c>
      <c r="L1051" s="89"/>
      <c r="M1051" s="235"/>
      <c r="N1051" s="253">
        <f>ROUND(I1051*H$13*I$13,2)</f>
        <v>34236.92</v>
      </c>
      <c r="O1051" s="254">
        <f t="shared" si="22"/>
        <v>0</v>
      </c>
    </row>
    <row r="1052" spans="1:15" s="28" customFormat="1" ht="15" outlineLevel="1" x14ac:dyDescent="0.25">
      <c r="A1052" s="90" t="s">
        <v>2886</v>
      </c>
      <c r="B1052" s="91" t="s">
        <v>2849</v>
      </c>
      <c r="C1052" s="91" t="s">
        <v>2021</v>
      </c>
      <c r="D1052" s="91" t="s">
        <v>2855</v>
      </c>
      <c r="E1052" s="92" t="s">
        <v>2856</v>
      </c>
      <c r="F1052" s="93" t="s">
        <v>238</v>
      </c>
      <c r="G1052" s="99">
        <v>1</v>
      </c>
      <c r="H1052" s="95">
        <f>ROUND(I1052/G1052,2)</f>
        <v>23076.79</v>
      </c>
      <c r="I1052" s="96">
        <v>23076.79</v>
      </c>
      <c r="J1052" s="95">
        <f>ROUND(H1052*$H$13*$I$13,2)</f>
        <v>25686.34</v>
      </c>
      <c r="K1052" s="96">
        <f>ROUND(G1052*J1052,2)</f>
        <v>25686.34</v>
      </c>
      <c r="L1052" s="89"/>
      <c r="M1052" s="235"/>
      <c r="N1052" s="253">
        <f>ROUND(I1052*H$13*I$13,2)</f>
        <v>25686.34</v>
      </c>
      <c r="O1052" s="254">
        <f t="shared" si="22"/>
        <v>0</v>
      </c>
    </row>
    <row r="1053" spans="1:15" s="28" customFormat="1" ht="15" outlineLevel="1" x14ac:dyDescent="0.25">
      <c r="A1053" s="90" t="s">
        <v>2887</v>
      </c>
      <c r="B1053" s="91" t="s">
        <v>2849</v>
      </c>
      <c r="C1053" s="91" t="s">
        <v>2025</v>
      </c>
      <c r="D1053" s="91" t="s">
        <v>2888</v>
      </c>
      <c r="E1053" s="92" t="s">
        <v>2889</v>
      </c>
      <c r="F1053" s="93" t="s">
        <v>2890</v>
      </c>
      <c r="G1053" s="99">
        <v>1</v>
      </c>
      <c r="H1053" s="95">
        <f>ROUND(I1053/G1053,2)</f>
        <v>21189.53</v>
      </c>
      <c r="I1053" s="96">
        <v>21189.53</v>
      </c>
      <c r="J1053" s="95">
        <f>ROUND(H1053*$H$13*$I$13,2)</f>
        <v>23585.67</v>
      </c>
      <c r="K1053" s="96">
        <f>ROUND(G1053*J1053,2)</f>
        <v>23585.67</v>
      </c>
      <c r="L1053" s="89"/>
      <c r="M1053" s="235"/>
      <c r="N1053" s="253">
        <f>ROUND(I1053*H$13*I$13,2)</f>
        <v>23585.67</v>
      </c>
      <c r="O1053" s="254">
        <f t="shared" si="22"/>
        <v>0</v>
      </c>
    </row>
    <row r="1054" spans="1:15" s="28" customFormat="1" ht="15" outlineLevel="1" x14ac:dyDescent="0.25">
      <c r="A1054" s="116" t="s">
        <v>2891</v>
      </c>
      <c r="B1054" s="117" t="s">
        <v>2849</v>
      </c>
      <c r="C1054" s="117" t="s">
        <v>2029</v>
      </c>
      <c r="D1054" s="117" t="s">
        <v>2602</v>
      </c>
      <c r="E1054" s="118" t="s">
        <v>2892</v>
      </c>
      <c r="F1054" s="119" t="s">
        <v>238</v>
      </c>
      <c r="G1054" s="120">
        <v>1</v>
      </c>
      <c r="H1054" s="95">
        <f>ROUND(I1054/G1054,2)</f>
        <v>111104.7</v>
      </c>
      <c r="I1054" s="121">
        <v>111104.7</v>
      </c>
      <c r="J1054" s="122">
        <f>ROUND(H1054*$I$13,2)</f>
        <v>121481.88</v>
      </c>
      <c r="K1054" s="121">
        <f>ROUND(G1054*J1054,2)</f>
        <v>121481.88</v>
      </c>
      <c r="L1054" s="121" t="s">
        <v>2396</v>
      </c>
      <c r="M1054" s="235"/>
      <c r="N1054" s="253">
        <f>ROUND(I1054*I$13,2)</f>
        <v>121481.88</v>
      </c>
      <c r="O1054" s="254">
        <f t="shared" ref="O1054:O1117" si="27">N1054-K1054</f>
        <v>0</v>
      </c>
    </row>
    <row r="1055" spans="1:15" s="28" customFormat="1" ht="22.5" outlineLevel="1" x14ac:dyDescent="0.25">
      <c r="A1055" s="90" t="s">
        <v>2893</v>
      </c>
      <c r="B1055" s="91" t="s">
        <v>2849</v>
      </c>
      <c r="C1055" s="91" t="s">
        <v>70</v>
      </c>
      <c r="D1055" s="91" t="s">
        <v>2858</v>
      </c>
      <c r="E1055" s="92" t="s">
        <v>2859</v>
      </c>
      <c r="F1055" s="93" t="s">
        <v>238</v>
      </c>
      <c r="G1055" s="99">
        <v>3</v>
      </c>
      <c r="H1055" s="95">
        <f>ROUND(I1055/G1055,2)</f>
        <v>6434.25</v>
      </c>
      <c r="I1055" s="96">
        <v>19302.75</v>
      </c>
      <c r="J1055" s="95">
        <f>ROUND(H1055*$H$13*$I$13,2)</f>
        <v>7161.84</v>
      </c>
      <c r="K1055" s="96">
        <f>ROUND(G1055*J1055,2)</f>
        <v>21485.52</v>
      </c>
      <c r="L1055" s="89"/>
      <c r="M1055" s="235"/>
      <c r="N1055" s="253">
        <f>ROUND(I1055*H$13*I$13,2)</f>
        <v>21485.53</v>
      </c>
      <c r="O1055" s="254">
        <f t="shared" si="27"/>
        <v>0.01</v>
      </c>
    </row>
    <row r="1056" spans="1:15" s="28" customFormat="1" ht="15" outlineLevel="1" x14ac:dyDescent="0.25">
      <c r="A1056" s="116" t="s">
        <v>2894</v>
      </c>
      <c r="B1056" s="117" t="s">
        <v>2849</v>
      </c>
      <c r="C1056" s="117" t="s">
        <v>2040</v>
      </c>
      <c r="D1056" s="117" t="s">
        <v>2602</v>
      </c>
      <c r="E1056" s="118" t="s">
        <v>2895</v>
      </c>
      <c r="F1056" s="119" t="s">
        <v>238</v>
      </c>
      <c r="G1056" s="120">
        <v>3</v>
      </c>
      <c r="H1056" s="95">
        <f>ROUND(I1056/G1056,2)</f>
        <v>124744.53</v>
      </c>
      <c r="I1056" s="121">
        <v>374233.58</v>
      </c>
      <c r="J1056" s="122">
        <f>ROUND(H1056*$I$13,2)</f>
        <v>136395.67000000001</v>
      </c>
      <c r="K1056" s="121">
        <f>ROUND(G1056*J1056,2)</f>
        <v>409187.01</v>
      </c>
      <c r="L1056" s="121" t="s">
        <v>2396</v>
      </c>
      <c r="M1056" s="235"/>
      <c r="N1056" s="253">
        <f>ROUND(I1056*I$13,2)</f>
        <v>409187</v>
      </c>
      <c r="O1056" s="254">
        <f t="shared" si="27"/>
        <v>-0.01</v>
      </c>
    </row>
    <row r="1057" spans="1:15" s="28" customFormat="1" ht="15" outlineLevel="1" x14ac:dyDescent="0.25">
      <c r="A1057" s="90" t="s">
        <v>2896</v>
      </c>
      <c r="B1057" s="91" t="s">
        <v>2849</v>
      </c>
      <c r="C1057" s="91" t="s">
        <v>91</v>
      </c>
      <c r="D1057" s="91" t="s">
        <v>2680</v>
      </c>
      <c r="E1057" s="92" t="s">
        <v>2681</v>
      </c>
      <c r="F1057" s="93" t="s">
        <v>238</v>
      </c>
      <c r="G1057" s="99">
        <v>3</v>
      </c>
      <c r="H1057" s="95">
        <f>ROUND(I1057/G1057,2)</f>
        <v>1937.9</v>
      </c>
      <c r="I1057" s="96">
        <v>5813.7</v>
      </c>
      <c r="J1057" s="95">
        <f>ROUND(H1057*$H$13*$I$13,2)</f>
        <v>2157.04</v>
      </c>
      <c r="K1057" s="96">
        <f>ROUND(G1057*J1057,2)</f>
        <v>6471.12</v>
      </c>
      <c r="L1057" s="89"/>
      <c r="M1057" s="235"/>
      <c r="N1057" s="253">
        <f>ROUND(I1057*H$13*I$13,2)</f>
        <v>6471.12</v>
      </c>
      <c r="O1057" s="254">
        <f t="shared" si="27"/>
        <v>0</v>
      </c>
    </row>
    <row r="1058" spans="1:15" s="28" customFormat="1" ht="22.5" outlineLevel="1" x14ac:dyDescent="0.25">
      <c r="A1058" s="90" t="s">
        <v>2897</v>
      </c>
      <c r="B1058" s="91" t="s">
        <v>2849</v>
      </c>
      <c r="C1058" s="91" t="s">
        <v>207</v>
      </c>
      <c r="D1058" s="91" t="s">
        <v>2898</v>
      </c>
      <c r="E1058" s="92" t="s">
        <v>2899</v>
      </c>
      <c r="F1058" s="93" t="s">
        <v>238</v>
      </c>
      <c r="G1058" s="99">
        <v>13</v>
      </c>
      <c r="H1058" s="95">
        <f>ROUND(I1058/G1058,2)</f>
        <v>5397.97</v>
      </c>
      <c r="I1058" s="96">
        <v>70173.649999999994</v>
      </c>
      <c r="J1058" s="95">
        <f>ROUND(H1058*$H$13*$I$13,2)</f>
        <v>6008.38</v>
      </c>
      <c r="K1058" s="96">
        <f>ROUND(G1058*J1058,2)</f>
        <v>78108.94</v>
      </c>
      <c r="L1058" s="89"/>
      <c r="M1058" s="235"/>
      <c r="N1058" s="253">
        <f>ROUND(I1058*H$13*I$13,2)</f>
        <v>78108.97</v>
      </c>
      <c r="O1058" s="254">
        <f t="shared" si="27"/>
        <v>0.03</v>
      </c>
    </row>
    <row r="1059" spans="1:15" s="28" customFormat="1" ht="22.5" outlineLevel="1" x14ac:dyDescent="0.25">
      <c r="A1059" s="90" t="s">
        <v>2900</v>
      </c>
      <c r="B1059" s="91" t="s">
        <v>2849</v>
      </c>
      <c r="C1059" s="91" t="s">
        <v>94</v>
      </c>
      <c r="D1059" s="91" t="s">
        <v>2867</v>
      </c>
      <c r="E1059" s="92" t="s">
        <v>2868</v>
      </c>
      <c r="F1059" s="93" t="s">
        <v>363</v>
      </c>
      <c r="G1059" s="100">
        <v>0.18</v>
      </c>
      <c r="H1059" s="95">
        <f>ROUND(I1059/G1059,2)</f>
        <v>89541.11</v>
      </c>
      <c r="I1059" s="96">
        <v>16117.4</v>
      </c>
      <c r="J1059" s="95">
        <f>ROUND(H1059*$H$13*$I$13,2)</f>
        <v>99666.53</v>
      </c>
      <c r="K1059" s="96">
        <f>ROUND(G1059*J1059,2)</f>
        <v>17939.98</v>
      </c>
      <c r="L1059" s="89"/>
      <c r="M1059" s="235"/>
      <c r="N1059" s="253">
        <f>ROUND(I1059*H$13*I$13,2)</f>
        <v>17939.97</v>
      </c>
      <c r="O1059" s="254">
        <f t="shared" si="27"/>
        <v>-0.01</v>
      </c>
    </row>
    <row r="1060" spans="1:15" s="28" customFormat="1" ht="15" outlineLevel="1" x14ac:dyDescent="0.25">
      <c r="A1060" s="90" t="s">
        <v>2901</v>
      </c>
      <c r="B1060" s="91" t="s">
        <v>2849</v>
      </c>
      <c r="C1060" s="91" t="s">
        <v>216</v>
      </c>
      <c r="D1060" s="91" t="s">
        <v>2869</v>
      </c>
      <c r="E1060" s="92" t="s">
        <v>2870</v>
      </c>
      <c r="F1060" s="93" t="s">
        <v>371</v>
      </c>
      <c r="G1060" s="99">
        <v>18</v>
      </c>
      <c r="H1060" s="95">
        <f>ROUND(I1060/G1060,2)</f>
        <v>1646.13</v>
      </c>
      <c r="I1060" s="96">
        <v>29630.37</v>
      </c>
      <c r="J1060" s="95">
        <f>ROUND(H1060*$H$13*$I$13,2)</f>
        <v>1832.28</v>
      </c>
      <c r="K1060" s="96">
        <f>ROUND(G1060*J1060,2)</f>
        <v>32981.040000000001</v>
      </c>
      <c r="L1060" s="89"/>
      <c r="M1060" s="235"/>
      <c r="N1060" s="253">
        <f>ROUND(I1060*H$13*I$13,2)</f>
        <v>32981.01</v>
      </c>
      <c r="O1060" s="254">
        <f t="shared" si="27"/>
        <v>-0.03</v>
      </c>
    </row>
    <row r="1061" spans="1:15" s="28" customFormat="1" ht="33.75" outlineLevel="1" x14ac:dyDescent="0.25">
      <c r="A1061" s="90" t="s">
        <v>2902</v>
      </c>
      <c r="B1061" s="91" t="s">
        <v>2849</v>
      </c>
      <c r="C1061" s="91" t="s">
        <v>95</v>
      </c>
      <c r="D1061" s="91" t="s">
        <v>2872</v>
      </c>
      <c r="E1061" s="92" t="s">
        <v>2873</v>
      </c>
      <c r="F1061" s="93" t="s">
        <v>185</v>
      </c>
      <c r="G1061" s="101">
        <v>1.0249999999999999</v>
      </c>
      <c r="H1061" s="95">
        <f>ROUND(I1061/G1061,2)</f>
        <v>19108.39</v>
      </c>
      <c r="I1061" s="96">
        <v>19586.099999999999</v>
      </c>
      <c r="J1061" s="95">
        <f>ROUND(H1061*$H$13*$I$13,2)</f>
        <v>21269.19</v>
      </c>
      <c r="K1061" s="96">
        <f>ROUND(G1061*J1061,2)</f>
        <v>21800.92</v>
      </c>
      <c r="L1061" s="89"/>
      <c r="M1061" s="235"/>
      <c r="N1061" s="253">
        <f>ROUND(I1061*H$13*I$13,2)</f>
        <v>21800.92</v>
      </c>
      <c r="O1061" s="254">
        <f t="shared" si="27"/>
        <v>0</v>
      </c>
    </row>
    <row r="1062" spans="1:15" s="28" customFormat="1" ht="15" outlineLevel="1" x14ac:dyDescent="0.25">
      <c r="A1062" s="90" t="s">
        <v>2903</v>
      </c>
      <c r="B1062" s="91" t="s">
        <v>2849</v>
      </c>
      <c r="C1062" s="91" t="s">
        <v>224</v>
      </c>
      <c r="D1062" s="91" t="s">
        <v>2875</v>
      </c>
      <c r="E1062" s="92" t="s">
        <v>2876</v>
      </c>
      <c r="F1062" s="93" t="s">
        <v>371</v>
      </c>
      <c r="G1062" s="100">
        <v>22.14</v>
      </c>
      <c r="H1062" s="95">
        <f>ROUND(I1062/G1062,2)</f>
        <v>434.58</v>
      </c>
      <c r="I1062" s="96">
        <v>9621.56</v>
      </c>
      <c r="J1062" s="95">
        <f>ROUND(H1062*$H$13*$I$13,2)</f>
        <v>483.72</v>
      </c>
      <c r="K1062" s="96">
        <f>ROUND(G1062*J1062,2)</f>
        <v>10709.56</v>
      </c>
      <c r="L1062" s="89"/>
      <c r="M1062" s="235"/>
      <c r="N1062" s="253">
        <f>ROUND(I1062*H$13*I$13,2)</f>
        <v>10709.58</v>
      </c>
      <c r="O1062" s="254">
        <f t="shared" si="27"/>
        <v>0.02</v>
      </c>
    </row>
    <row r="1063" spans="1:15" s="28" customFormat="1" ht="15" outlineLevel="1" x14ac:dyDescent="0.25">
      <c r="A1063" s="90"/>
      <c r="B1063" s="91"/>
      <c r="C1063" s="91"/>
      <c r="D1063" s="91"/>
      <c r="E1063" s="128" t="s">
        <v>2904</v>
      </c>
      <c r="F1063" s="93"/>
      <c r="G1063" s="100"/>
      <c r="H1063" s="95"/>
      <c r="I1063" s="96"/>
      <c r="J1063" s="95"/>
      <c r="K1063" s="96"/>
      <c r="L1063" s="89"/>
      <c r="M1063" s="235"/>
      <c r="N1063" s="253">
        <f>ROUND(I1063*H$13*I$13,2)</f>
        <v>0</v>
      </c>
      <c r="O1063" s="254">
        <f t="shared" si="27"/>
        <v>0</v>
      </c>
    </row>
    <row r="1064" spans="1:15" s="28" customFormat="1" ht="15" outlineLevel="1" x14ac:dyDescent="0.25">
      <c r="A1064" s="90" t="s">
        <v>2905</v>
      </c>
      <c r="B1064" s="91" t="s">
        <v>2849</v>
      </c>
      <c r="C1064" s="91" t="s">
        <v>115</v>
      </c>
      <c r="D1064" s="91" t="s">
        <v>2879</v>
      </c>
      <c r="E1064" s="92" t="s">
        <v>2880</v>
      </c>
      <c r="F1064" s="93" t="s">
        <v>238</v>
      </c>
      <c r="G1064" s="99">
        <v>1</v>
      </c>
      <c r="H1064" s="95">
        <f>ROUND(I1064/G1064,2)</f>
        <v>13096.88</v>
      </c>
      <c r="I1064" s="96">
        <v>13096.88</v>
      </c>
      <c r="J1064" s="95">
        <f>ROUND(H1064*$H$13*$I$13,2)</f>
        <v>14577.89</v>
      </c>
      <c r="K1064" s="96">
        <f>ROUND(G1064*J1064,2)</f>
        <v>14577.89</v>
      </c>
      <c r="L1064" s="89"/>
      <c r="M1064" s="235"/>
      <c r="N1064" s="253">
        <f>ROUND(I1064*H$13*I$13,2)</f>
        <v>14577.89</v>
      </c>
      <c r="O1064" s="254">
        <f t="shared" si="27"/>
        <v>0</v>
      </c>
    </row>
    <row r="1065" spans="1:15" s="28" customFormat="1" ht="15" outlineLevel="1" x14ac:dyDescent="0.25">
      <c r="A1065" s="116" t="s">
        <v>2906</v>
      </c>
      <c r="B1065" s="117" t="s">
        <v>2849</v>
      </c>
      <c r="C1065" s="117" t="s">
        <v>231</v>
      </c>
      <c r="D1065" s="117" t="s">
        <v>2602</v>
      </c>
      <c r="E1065" s="118" t="s">
        <v>2907</v>
      </c>
      <c r="F1065" s="119" t="s">
        <v>238</v>
      </c>
      <c r="G1065" s="120">
        <v>1</v>
      </c>
      <c r="H1065" s="95">
        <f>ROUND(I1065/G1065,2)</f>
        <v>135633.73000000001</v>
      </c>
      <c r="I1065" s="121">
        <v>135633.73000000001</v>
      </c>
      <c r="J1065" s="122">
        <f>ROUND(H1065*$I$13,2)</f>
        <v>148301.92000000001</v>
      </c>
      <c r="K1065" s="121">
        <f>ROUND(G1065*J1065,2)</f>
        <v>148301.92000000001</v>
      </c>
      <c r="L1065" s="121" t="s">
        <v>2396</v>
      </c>
      <c r="M1065" s="235"/>
      <c r="N1065" s="253">
        <f>ROUND(I1065*I$13,2)</f>
        <v>148301.92000000001</v>
      </c>
      <c r="O1065" s="254">
        <f t="shared" si="27"/>
        <v>0</v>
      </c>
    </row>
    <row r="1066" spans="1:15" s="28" customFormat="1" ht="15" outlineLevel="1" x14ac:dyDescent="0.25">
      <c r="A1066" s="90" t="s">
        <v>2908</v>
      </c>
      <c r="B1066" s="91" t="s">
        <v>2849</v>
      </c>
      <c r="C1066" s="91" t="s">
        <v>319</v>
      </c>
      <c r="D1066" s="91" t="s">
        <v>2909</v>
      </c>
      <c r="E1066" s="92" t="s">
        <v>2910</v>
      </c>
      <c r="F1066" s="93" t="s">
        <v>238</v>
      </c>
      <c r="G1066" s="99">
        <v>1</v>
      </c>
      <c r="H1066" s="95">
        <f>ROUND(I1066/G1066,2)</f>
        <v>17750.7</v>
      </c>
      <c r="I1066" s="96">
        <v>17750.7</v>
      </c>
      <c r="J1066" s="95">
        <f>ROUND(H1066*$H$13*$I$13,2)</f>
        <v>19757.97</v>
      </c>
      <c r="K1066" s="96">
        <f>ROUND(G1066*J1066,2)</f>
        <v>19757.97</v>
      </c>
      <c r="L1066" s="89"/>
      <c r="M1066" s="235"/>
      <c r="N1066" s="253">
        <f>ROUND(I1066*H$13*I$13,2)</f>
        <v>19757.97</v>
      </c>
      <c r="O1066" s="254">
        <f t="shared" si="27"/>
        <v>0</v>
      </c>
    </row>
    <row r="1067" spans="1:15" s="28" customFormat="1" ht="15" outlineLevel="1" x14ac:dyDescent="0.25">
      <c r="A1067" s="90" t="s">
        <v>2911</v>
      </c>
      <c r="B1067" s="91" t="s">
        <v>2849</v>
      </c>
      <c r="C1067" s="91" t="s">
        <v>235</v>
      </c>
      <c r="D1067" s="91" t="s">
        <v>2705</v>
      </c>
      <c r="E1067" s="92" t="s">
        <v>2706</v>
      </c>
      <c r="F1067" s="93" t="s">
        <v>238</v>
      </c>
      <c r="G1067" s="99">
        <v>1</v>
      </c>
      <c r="H1067" s="95">
        <f>ROUND(I1067/G1067,2)</f>
        <v>6328.96</v>
      </c>
      <c r="I1067" s="96">
        <v>6328.96</v>
      </c>
      <c r="J1067" s="95">
        <f>ROUND(H1067*$H$13*$I$13,2)</f>
        <v>7044.65</v>
      </c>
      <c r="K1067" s="96">
        <f>ROUND(G1067*J1067,2)</f>
        <v>7044.65</v>
      </c>
      <c r="L1067" s="89"/>
      <c r="M1067" s="235"/>
      <c r="N1067" s="253">
        <f>ROUND(I1067*H$13*I$13,2)</f>
        <v>7044.65</v>
      </c>
      <c r="O1067" s="254">
        <f t="shared" si="27"/>
        <v>0</v>
      </c>
    </row>
    <row r="1068" spans="1:15" s="28" customFormat="1" ht="15" outlineLevel="1" x14ac:dyDescent="0.25">
      <c r="A1068" s="116" t="s">
        <v>2912</v>
      </c>
      <c r="B1068" s="117" t="s">
        <v>2849</v>
      </c>
      <c r="C1068" s="117" t="s">
        <v>328</v>
      </c>
      <c r="D1068" s="117" t="s">
        <v>2602</v>
      </c>
      <c r="E1068" s="118" t="s">
        <v>2857</v>
      </c>
      <c r="F1068" s="119" t="s">
        <v>238</v>
      </c>
      <c r="G1068" s="120">
        <v>1</v>
      </c>
      <c r="H1068" s="95">
        <f>ROUND(I1068/G1068,2)</f>
        <v>126353.06</v>
      </c>
      <c r="I1068" s="121">
        <v>126353.06</v>
      </c>
      <c r="J1068" s="122">
        <f>ROUND(H1068*$I$13,2)</f>
        <v>138154.44</v>
      </c>
      <c r="K1068" s="121">
        <f>ROUND(G1068*J1068,2)</f>
        <v>138154.44</v>
      </c>
      <c r="L1068" s="121" t="s">
        <v>2396</v>
      </c>
      <c r="M1068" s="235"/>
      <c r="N1068" s="253">
        <f>ROUND(I1068*I$13,2)</f>
        <v>138154.44</v>
      </c>
      <c r="O1068" s="254">
        <f t="shared" si="27"/>
        <v>0</v>
      </c>
    </row>
    <row r="1069" spans="1:15" s="28" customFormat="1" ht="22.5" outlineLevel="1" x14ac:dyDescent="0.25">
      <c r="A1069" s="90" t="s">
        <v>2913</v>
      </c>
      <c r="B1069" s="91" t="s">
        <v>2849</v>
      </c>
      <c r="C1069" s="91" t="s">
        <v>240</v>
      </c>
      <c r="D1069" s="91" t="s">
        <v>2858</v>
      </c>
      <c r="E1069" s="92" t="s">
        <v>2859</v>
      </c>
      <c r="F1069" s="93" t="s">
        <v>238</v>
      </c>
      <c r="G1069" s="99">
        <v>2</v>
      </c>
      <c r="H1069" s="95">
        <f>ROUND(I1069/G1069,2)</f>
        <v>6434.26</v>
      </c>
      <c r="I1069" s="96">
        <v>12868.51</v>
      </c>
      <c r="J1069" s="95">
        <f>ROUND(H1069*$H$13*$I$13,2)</f>
        <v>7161.85</v>
      </c>
      <c r="K1069" s="96">
        <f>ROUND(G1069*J1069,2)</f>
        <v>14323.7</v>
      </c>
      <c r="L1069" s="89"/>
      <c r="M1069" s="235"/>
      <c r="N1069" s="253">
        <f>ROUND(I1069*H$13*I$13,2)</f>
        <v>14323.7</v>
      </c>
      <c r="O1069" s="254">
        <f t="shared" si="27"/>
        <v>0</v>
      </c>
    </row>
    <row r="1070" spans="1:15" s="28" customFormat="1" ht="15" outlineLevel="1" x14ac:dyDescent="0.25">
      <c r="A1070" s="90" t="s">
        <v>2914</v>
      </c>
      <c r="B1070" s="91" t="s">
        <v>2849</v>
      </c>
      <c r="C1070" s="91" t="s">
        <v>243</v>
      </c>
      <c r="D1070" s="91" t="s">
        <v>2915</v>
      </c>
      <c r="E1070" s="92" t="s">
        <v>2860</v>
      </c>
      <c r="F1070" s="93" t="s">
        <v>238</v>
      </c>
      <c r="G1070" s="99">
        <v>2</v>
      </c>
      <c r="H1070" s="95">
        <f>ROUND(I1070/G1070,2)</f>
        <v>34739.83</v>
      </c>
      <c r="I1070" s="96">
        <v>69479.66</v>
      </c>
      <c r="J1070" s="95">
        <f>ROUND(H1070*$H$13*$I$13,2)</f>
        <v>38668.25</v>
      </c>
      <c r="K1070" s="96">
        <f>ROUND(G1070*J1070,2)</f>
        <v>77336.5</v>
      </c>
      <c r="L1070" s="89"/>
      <c r="M1070" s="235"/>
      <c r="N1070" s="253">
        <f>ROUND(I1070*H$13*I$13,2)</f>
        <v>77336.5</v>
      </c>
      <c r="O1070" s="254">
        <f t="shared" si="27"/>
        <v>0</v>
      </c>
    </row>
    <row r="1071" spans="1:15" s="28" customFormat="1" ht="15" outlineLevel="1" x14ac:dyDescent="0.25">
      <c r="A1071" s="90" t="s">
        <v>2916</v>
      </c>
      <c r="B1071" s="91" t="s">
        <v>2849</v>
      </c>
      <c r="C1071" s="91" t="s">
        <v>252</v>
      </c>
      <c r="D1071" s="91" t="s">
        <v>2861</v>
      </c>
      <c r="E1071" s="92" t="s">
        <v>2862</v>
      </c>
      <c r="F1071" s="93" t="s">
        <v>238</v>
      </c>
      <c r="G1071" s="99">
        <v>1</v>
      </c>
      <c r="H1071" s="95">
        <f>ROUND(I1071/G1071,2)</f>
        <v>2896.66</v>
      </c>
      <c r="I1071" s="96">
        <v>2896.66</v>
      </c>
      <c r="J1071" s="95">
        <f>ROUND(H1071*$H$13*$I$13,2)</f>
        <v>3224.22</v>
      </c>
      <c r="K1071" s="96">
        <f>ROUND(G1071*J1071,2)</f>
        <v>3224.22</v>
      </c>
      <c r="L1071" s="89"/>
      <c r="M1071" s="235"/>
      <c r="N1071" s="253">
        <f>ROUND(I1071*H$13*I$13,2)</f>
        <v>3224.22</v>
      </c>
      <c r="O1071" s="254">
        <f t="shared" si="27"/>
        <v>0</v>
      </c>
    </row>
    <row r="1072" spans="1:15" s="28" customFormat="1" ht="15" outlineLevel="1" x14ac:dyDescent="0.25">
      <c r="A1072" s="90" t="s">
        <v>2917</v>
      </c>
      <c r="B1072" s="91" t="s">
        <v>2849</v>
      </c>
      <c r="C1072" s="91" t="s">
        <v>349</v>
      </c>
      <c r="D1072" s="91" t="s">
        <v>2918</v>
      </c>
      <c r="E1072" s="92" t="s">
        <v>2919</v>
      </c>
      <c r="F1072" s="93" t="s">
        <v>238</v>
      </c>
      <c r="G1072" s="99">
        <v>1</v>
      </c>
      <c r="H1072" s="95">
        <f>ROUND(I1072/G1072,2)</f>
        <v>19968.61</v>
      </c>
      <c r="I1072" s="96">
        <v>19968.61</v>
      </c>
      <c r="J1072" s="95">
        <f>ROUND(H1072*$H$13*$I$13,2)</f>
        <v>22226.68</v>
      </c>
      <c r="K1072" s="96">
        <f>ROUND(G1072*J1072,2)</f>
        <v>22226.68</v>
      </c>
      <c r="L1072" s="89"/>
      <c r="M1072" s="235"/>
      <c r="N1072" s="253">
        <f>ROUND(I1072*H$13*I$13,2)</f>
        <v>22226.68</v>
      </c>
      <c r="O1072" s="254">
        <f t="shared" si="27"/>
        <v>0</v>
      </c>
    </row>
    <row r="1073" spans="1:15" s="28" customFormat="1" ht="15" outlineLevel="1" x14ac:dyDescent="0.25">
      <c r="A1073" s="90" t="s">
        <v>2920</v>
      </c>
      <c r="B1073" s="91" t="s">
        <v>2849</v>
      </c>
      <c r="C1073" s="91" t="s">
        <v>256</v>
      </c>
      <c r="D1073" s="91" t="s">
        <v>2680</v>
      </c>
      <c r="E1073" s="92" t="s">
        <v>2681</v>
      </c>
      <c r="F1073" s="93" t="s">
        <v>238</v>
      </c>
      <c r="G1073" s="99">
        <v>2</v>
      </c>
      <c r="H1073" s="95">
        <f>ROUND(I1073/G1073,2)</f>
        <v>1937.91</v>
      </c>
      <c r="I1073" s="96">
        <v>3875.81</v>
      </c>
      <c r="J1073" s="95">
        <f>ROUND(H1073*$H$13*$I$13,2)</f>
        <v>2157.0500000000002</v>
      </c>
      <c r="K1073" s="96">
        <f>ROUND(G1073*J1073,2)</f>
        <v>4314.1000000000004</v>
      </c>
      <c r="L1073" s="89"/>
      <c r="M1073" s="235"/>
      <c r="N1073" s="253">
        <f>ROUND(I1073*H$13*I$13,2)</f>
        <v>4314.09</v>
      </c>
      <c r="O1073" s="254">
        <f t="shared" si="27"/>
        <v>-0.01</v>
      </c>
    </row>
    <row r="1074" spans="1:15" s="28" customFormat="1" ht="22.5" outlineLevel="1" x14ac:dyDescent="0.25">
      <c r="A1074" s="90" t="s">
        <v>2921</v>
      </c>
      <c r="B1074" s="91" t="s">
        <v>2849</v>
      </c>
      <c r="C1074" s="91" t="s">
        <v>356</v>
      </c>
      <c r="D1074" s="91" t="s">
        <v>2865</v>
      </c>
      <c r="E1074" s="92" t="s">
        <v>2866</v>
      </c>
      <c r="F1074" s="93" t="s">
        <v>238</v>
      </c>
      <c r="G1074" s="99">
        <v>2</v>
      </c>
      <c r="H1074" s="95">
        <f>ROUND(I1074/G1074,2)</f>
        <v>3909.17</v>
      </c>
      <c r="I1074" s="96">
        <v>7818.33</v>
      </c>
      <c r="J1074" s="95">
        <f>ROUND(H1074*$H$13*$I$13,2)</f>
        <v>4351.22</v>
      </c>
      <c r="K1074" s="96">
        <f>ROUND(G1074*J1074,2)</f>
        <v>8702.44</v>
      </c>
      <c r="L1074" s="89"/>
      <c r="M1074" s="235"/>
      <c r="N1074" s="253">
        <f>ROUND(I1074*H$13*I$13,2)</f>
        <v>8702.44</v>
      </c>
      <c r="O1074" s="254">
        <f t="shared" si="27"/>
        <v>0</v>
      </c>
    </row>
    <row r="1075" spans="1:15" s="28" customFormat="1" ht="22.5" outlineLevel="1" x14ac:dyDescent="0.25">
      <c r="A1075" s="90" t="s">
        <v>2922</v>
      </c>
      <c r="B1075" s="91" t="s">
        <v>2849</v>
      </c>
      <c r="C1075" s="91" t="s">
        <v>260</v>
      </c>
      <c r="D1075" s="91" t="s">
        <v>2867</v>
      </c>
      <c r="E1075" s="92" t="s">
        <v>2868</v>
      </c>
      <c r="F1075" s="93" t="s">
        <v>363</v>
      </c>
      <c r="G1075" s="101">
        <v>0.156</v>
      </c>
      <c r="H1075" s="95">
        <f>ROUND(I1075/G1075,2)</f>
        <v>89544.04</v>
      </c>
      <c r="I1075" s="96">
        <v>13968.87</v>
      </c>
      <c r="J1075" s="95">
        <f>ROUND(H1075*$H$13*$I$13,2)</f>
        <v>99669.79</v>
      </c>
      <c r="K1075" s="96">
        <f>ROUND(G1075*J1075,2)</f>
        <v>15548.49</v>
      </c>
      <c r="L1075" s="89"/>
      <c r="M1075" s="235"/>
      <c r="N1075" s="253">
        <f>ROUND(I1075*H$13*I$13,2)</f>
        <v>15548.49</v>
      </c>
      <c r="O1075" s="254">
        <f t="shared" si="27"/>
        <v>0</v>
      </c>
    </row>
    <row r="1076" spans="1:15" s="28" customFormat="1" ht="15" outlineLevel="1" x14ac:dyDescent="0.25">
      <c r="A1076" s="90" t="s">
        <v>2923</v>
      </c>
      <c r="B1076" s="91" t="s">
        <v>2849</v>
      </c>
      <c r="C1076" s="91" t="s">
        <v>2101</v>
      </c>
      <c r="D1076" s="91" t="s">
        <v>2869</v>
      </c>
      <c r="E1076" s="92" t="s">
        <v>2870</v>
      </c>
      <c r="F1076" s="93" t="s">
        <v>371</v>
      </c>
      <c r="G1076" s="98">
        <v>15.6</v>
      </c>
      <c r="H1076" s="95">
        <f>ROUND(I1076/G1076,2)</f>
        <v>1646.13</v>
      </c>
      <c r="I1076" s="96">
        <v>25679.64</v>
      </c>
      <c r="J1076" s="95">
        <f>ROUND(H1076*$H$13*$I$13,2)</f>
        <v>1832.28</v>
      </c>
      <c r="K1076" s="96">
        <f>ROUND(G1076*J1076,2)</f>
        <v>28583.57</v>
      </c>
      <c r="L1076" s="89"/>
      <c r="M1076" s="235"/>
      <c r="N1076" s="253">
        <f>ROUND(I1076*H$13*I$13,2)</f>
        <v>28583.52</v>
      </c>
      <c r="O1076" s="254">
        <f t="shared" si="27"/>
        <v>-0.05</v>
      </c>
    </row>
    <row r="1077" spans="1:15" s="28" customFormat="1" ht="33.75" outlineLevel="1" x14ac:dyDescent="0.25">
      <c r="A1077" s="90" t="s">
        <v>2924</v>
      </c>
      <c r="B1077" s="91" t="s">
        <v>2849</v>
      </c>
      <c r="C1077" s="91" t="s">
        <v>264</v>
      </c>
      <c r="D1077" s="91" t="s">
        <v>2872</v>
      </c>
      <c r="E1077" s="92" t="s">
        <v>2873</v>
      </c>
      <c r="F1077" s="93" t="s">
        <v>185</v>
      </c>
      <c r="G1077" s="100">
        <v>0.85</v>
      </c>
      <c r="H1077" s="95">
        <f>ROUND(I1077/G1077,2)</f>
        <v>19108.060000000001</v>
      </c>
      <c r="I1077" s="96">
        <v>16241.85</v>
      </c>
      <c r="J1077" s="95">
        <f>ROUND(H1077*$H$13*$I$13,2)</f>
        <v>21268.82</v>
      </c>
      <c r="K1077" s="96">
        <f>ROUND(G1077*J1077,2)</f>
        <v>18078.5</v>
      </c>
      <c r="L1077" s="89"/>
      <c r="M1077" s="235"/>
      <c r="N1077" s="253">
        <f>ROUND(I1077*H$13*I$13,2)</f>
        <v>18078.5</v>
      </c>
      <c r="O1077" s="254">
        <f t="shared" si="27"/>
        <v>0</v>
      </c>
    </row>
    <row r="1078" spans="1:15" s="28" customFormat="1" ht="15" outlineLevel="1" x14ac:dyDescent="0.25">
      <c r="A1078" s="90" t="s">
        <v>2925</v>
      </c>
      <c r="B1078" s="91" t="s">
        <v>2849</v>
      </c>
      <c r="C1078" s="91" t="s">
        <v>368</v>
      </c>
      <c r="D1078" s="91" t="s">
        <v>2875</v>
      </c>
      <c r="E1078" s="92" t="s">
        <v>2876</v>
      </c>
      <c r="F1078" s="93" t="s">
        <v>371</v>
      </c>
      <c r="G1078" s="100">
        <v>18.36</v>
      </c>
      <c r="H1078" s="95">
        <f>ROUND(I1078/G1078,2)</f>
        <v>434.58</v>
      </c>
      <c r="I1078" s="96">
        <v>7978.92</v>
      </c>
      <c r="J1078" s="95">
        <f>ROUND(H1078*$H$13*$I$13,2)</f>
        <v>483.72</v>
      </c>
      <c r="K1078" s="96">
        <f>ROUND(G1078*J1078,2)</f>
        <v>8881.1</v>
      </c>
      <c r="L1078" s="89"/>
      <c r="M1078" s="235"/>
      <c r="N1078" s="253">
        <f>ROUND(I1078*H$13*I$13,2)</f>
        <v>8881.19</v>
      </c>
      <c r="O1078" s="254">
        <f t="shared" si="27"/>
        <v>0.09</v>
      </c>
    </row>
    <row r="1079" spans="1:15" s="28" customFormat="1" ht="15" outlineLevel="1" x14ac:dyDescent="0.25">
      <c r="A1079" s="90"/>
      <c r="B1079" s="91"/>
      <c r="C1079" s="91"/>
      <c r="D1079" s="91"/>
      <c r="E1079" s="128" t="s">
        <v>2926</v>
      </c>
      <c r="F1079" s="93"/>
      <c r="G1079" s="100"/>
      <c r="H1079" s="95"/>
      <c r="I1079" s="96"/>
      <c r="J1079" s="95"/>
      <c r="K1079" s="96"/>
      <c r="L1079" s="89"/>
      <c r="M1079" s="235"/>
      <c r="N1079" s="253">
        <f>ROUND(I1079*H$13*I$13,2)</f>
        <v>0</v>
      </c>
      <c r="O1079" s="254">
        <f t="shared" si="27"/>
        <v>0</v>
      </c>
    </row>
    <row r="1080" spans="1:15" s="28" customFormat="1" ht="22.5" outlineLevel="1" x14ac:dyDescent="0.25">
      <c r="A1080" s="90" t="s">
        <v>2927</v>
      </c>
      <c r="B1080" s="91" t="s">
        <v>2849</v>
      </c>
      <c r="C1080" s="91" t="s">
        <v>266</v>
      </c>
      <c r="D1080" s="91" t="s">
        <v>2858</v>
      </c>
      <c r="E1080" s="92" t="s">
        <v>2859</v>
      </c>
      <c r="F1080" s="93" t="s">
        <v>238</v>
      </c>
      <c r="G1080" s="99">
        <v>3</v>
      </c>
      <c r="H1080" s="95">
        <f>ROUND(I1080/G1080,2)</f>
        <v>6434.25</v>
      </c>
      <c r="I1080" s="96">
        <v>19302.75</v>
      </c>
      <c r="J1080" s="95">
        <f>ROUND(H1080*$H$13*$I$13,2)</f>
        <v>7161.84</v>
      </c>
      <c r="K1080" s="96">
        <f>ROUND(G1080*J1080,2)</f>
        <v>21485.52</v>
      </c>
      <c r="L1080" s="89"/>
      <c r="M1080" s="235"/>
      <c r="N1080" s="253">
        <f>ROUND(I1080*H$13*I$13,2)</f>
        <v>21485.53</v>
      </c>
      <c r="O1080" s="254">
        <f t="shared" si="27"/>
        <v>0.01</v>
      </c>
    </row>
    <row r="1081" spans="1:15" s="28" customFormat="1" ht="15" outlineLevel="1" x14ac:dyDescent="0.25">
      <c r="A1081" s="90" t="s">
        <v>2928</v>
      </c>
      <c r="B1081" s="91" t="s">
        <v>2849</v>
      </c>
      <c r="C1081" s="91" t="s">
        <v>377</v>
      </c>
      <c r="D1081" s="91" t="s">
        <v>2915</v>
      </c>
      <c r="E1081" s="92" t="s">
        <v>2860</v>
      </c>
      <c r="F1081" s="93" t="s">
        <v>238</v>
      </c>
      <c r="G1081" s="99">
        <v>1</v>
      </c>
      <c r="H1081" s="95">
        <f>ROUND(I1081/G1081,2)</f>
        <v>34739.83</v>
      </c>
      <c r="I1081" s="96">
        <v>34739.83</v>
      </c>
      <c r="J1081" s="95">
        <f>ROUND(H1081*$H$13*$I$13,2)</f>
        <v>38668.25</v>
      </c>
      <c r="K1081" s="96">
        <f>ROUND(G1081*J1081,2)</f>
        <v>38668.25</v>
      </c>
      <c r="L1081" s="89"/>
      <c r="M1081" s="235"/>
      <c r="N1081" s="253">
        <f>ROUND(I1081*H$13*I$13,2)</f>
        <v>38668.25</v>
      </c>
      <c r="O1081" s="254">
        <f t="shared" si="27"/>
        <v>0</v>
      </c>
    </row>
    <row r="1082" spans="1:15" s="28" customFormat="1" ht="15" outlineLevel="1" x14ac:dyDescent="0.25">
      <c r="A1082" s="90" t="s">
        <v>2929</v>
      </c>
      <c r="B1082" s="91" t="s">
        <v>2849</v>
      </c>
      <c r="C1082" s="91" t="s">
        <v>382</v>
      </c>
      <c r="D1082" s="91" t="s">
        <v>2930</v>
      </c>
      <c r="E1082" s="92" t="s">
        <v>2931</v>
      </c>
      <c r="F1082" s="93" t="s">
        <v>238</v>
      </c>
      <c r="G1082" s="99">
        <v>2</v>
      </c>
      <c r="H1082" s="95">
        <f>ROUND(I1082/G1082,2)</f>
        <v>19299.169999999998</v>
      </c>
      <c r="I1082" s="96">
        <v>38598.33</v>
      </c>
      <c r="J1082" s="95">
        <f>ROUND(H1082*$H$13*$I$13,2)</f>
        <v>21481.54</v>
      </c>
      <c r="K1082" s="96">
        <f>ROUND(G1082*J1082,2)</f>
        <v>42963.08</v>
      </c>
      <c r="L1082" s="89"/>
      <c r="M1082" s="235"/>
      <c r="N1082" s="253">
        <f>ROUND(I1082*H$13*I$13,2)</f>
        <v>42963.08</v>
      </c>
      <c r="O1082" s="254">
        <f t="shared" si="27"/>
        <v>0</v>
      </c>
    </row>
    <row r="1083" spans="1:15" s="28" customFormat="1" ht="15" outlineLevel="1" x14ac:dyDescent="0.25">
      <c r="A1083" s="90" t="s">
        <v>2932</v>
      </c>
      <c r="B1083" s="91" t="s">
        <v>2849</v>
      </c>
      <c r="C1083" s="91" t="s">
        <v>270</v>
      </c>
      <c r="D1083" s="91" t="s">
        <v>2680</v>
      </c>
      <c r="E1083" s="92" t="s">
        <v>2681</v>
      </c>
      <c r="F1083" s="93" t="s">
        <v>238</v>
      </c>
      <c r="G1083" s="99">
        <v>3</v>
      </c>
      <c r="H1083" s="95">
        <f>ROUND(I1083/G1083,2)</f>
        <v>1937.9</v>
      </c>
      <c r="I1083" s="96">
        <v>5813.7</v>
      </c>
      <c r="J1083" s="95">
        <f>ROUND(H1083*$H$13*$I$13,2)</f>
        <v>2157.04</v>
      </c>
      <c r="K1083" s="96">
        <f>ROUND(G1083*J1083,2)</f>
        <v>6471.12</v>
      </c>
      <c r="L1083" s="89"/>
      <c r="M1083" s="235"/>
      <c r="N1083" s="253">
        <f>ROUND(I1083*H$13*I$13,2)</f>
        <v>6471.12</v>
      </c>
      <c r="O1083" s="254">
        <f t="shared" si="27"/>
        <v>0</v>
      </c>
    </row>
    <row r="1084" spans="1:15" s="28" customFormat="1" ht="22.5" outlineLevel="1" x14ac:dyDescent="0.25">
      <c r="A1084" s="90" t="s">
        <v>2933</v>
      </c>
      <c r="B1084" s="91" t="s">
        <v>2849</v>
      </c>
      <c r="C1084" s="91" t="s">
        <v>389</v>
      </c>
      <c r="D1084" s="91" t="s">
        <v>2865</v>
      </c>
      <c r="E1084" s="92" t="s">
        <v>2866</v>
      </c>
      <c r="F1084" s="93" t="s">
        <v>238</v>
      </c>
      <c r="G1084" s="99">
        <v>1</v>
      </c>
      <c r="H1084" s="95">
        <f>ROUND(I1084/G1084,2)</f>
        <v>3909.16</v>
      </c>
      <c r="I1084" s="96">
        <v>3909.16</v>
      </c>
      <c r="J1084" s="95">
        <f>ROUND(H1084*$H$13*$I$13,2)</f>
        <v>4351.21</v>
      </c>
      <c r="K1084" s="96">
        <f>ROUND(G1084*J1084,2)</f>
        <v>4351.21</v>
      </c>
      <c r="L1084" s="89"/>
      <c r="M1084" s="235"/>
      <c r="N1084" s="253">
        <f>ROUND(I1084*H$13*I$13,2)</f>
        <v>4351.21</v>
      </c>
      <c r="O1084" s="254">
        <f t="shared" si="27"/>
        <v>0</v>
      </c>
    </row>
    <row r="1085" spans="1:15" s="28" customFormat="1" ht="22.5" outlineLevel="1" x14ac:dyDescent="0.25">
      <c r="A1085" s="90" t="s">
        <v>2934</v>
      </c>
      <c r="B1085" s="91" t="s">
        <v>2849</v>
      </c>
      <c r="C1085" s="91" t="s">
        <v>391</v>
      </c>
      <c r="D1085" s="91" t="s">
        <v>2935</v>
      </c>
      <c r="E1085" s="92" t="s">
        <v>2936</v>
      </c>
      <c r="F1085" s="93" t="s">
        <v>238</v>
      </c>
      <c r="G1085" s="99">
        <v>2</v>
      </c>
      <c r="H1085" s="95">
        <f>ROUND(I1085/G1085,2)</f>
        <v>2557.96</v>
      </c>
      <c r="I1085" s="96">
        <v>5115.92</v>
      </c>
      <c r="J1085" s="95">
        <f>ROUND(H1085*$H$13*$I$13,2)</f>
        <v>2847.22</v>
      </c>
      <c r="K1085" s="96">
        <f>ROUND(G1085*J1085,2)</f>
        <v>5694.44</v>
      </c>
      <c r="L1085" s="89"/>
      <c r="M1085" s="235"/>
      <c r="N1085" s="253">
        <f>ROUND(I1085*H$13*I$13,2)</f>
        <v>5694.43</v>
      </c>
      <c r="O1085" s="254">
        <f t="shared" si="27"/>
        <v>-0.01</v>
      </c>
    </row>
    <row r="1086" spans="1:15" s="28" customFormat="1" ht="15" outlineLevel="1" x14ac:dyDescent="0.25">
      <c r="A1086" s="90"/>
      <c r="B1086" s="91"/>
      <c r="C1086" s="91"/>
      <c r="D1086" s="91"/>
      <c r="E1086" s="128" t="s">
        <v>2937</v>
      </c>
      <c r="F1086" s="93"/>
      <c r="G1086" s="99"/>
      <c r="H1086" s="95"/>
      <c r="I1086" s="96"/>
      <c r="J1086" s="95"/>
      <c r="K1086" s="96"/>
      <c r="L1086" s="89"/>
      <c r="M1086" s="235"/>
      <c r="N1086" s="253">
        <f>ROUND(I1086*H$13*I$13,2)</f>
        <v>0</v>
      </c>
      <c r="O1086" s="254">
        <f t="shared" si="27"/>
        <v>0</v>
      </c>
    </row>
    <row r="1087" spans="1:15" s="28" customFormat="1" ht="22.5" outlineLevel="1" x14ac:dyDescent="0.25">
      <c r="A1087" s="90" t="s">
        <v>2938</v>
      </c>
      <c r="B1087" s="91" t="s">
        <v>2849</v>
      </c>
      <c r="C1087" s="91" t="s">
        <v>274</v>
      </c>
      <c r="D1087" s="91" t="s">
        <v>2858</v>
      </c>
      <c r="E1087" s="92" t="s">
        <v>2859</v>
      </c>
      <c r="F1087" s="93" t="s">
        <v>238</v>
      </c>
      <c r="G1087" s="99">
        <v>2</v>
      </c>
      <c r="H1087" s="95">
        <f>ROUND(I1087/G1087,2)</f>
        <v>6434.26</v>
      </c>
      <c r="I1087" s="96">
        <v>12868.51</v>
      </c>
      <c r="J1087" s="95">
        <f>ROUND(H1087*$H$13*$I$13,2)</f>
        <v>7161.85</v>
      </c>
      <c r="K1087" s="96">
        <f>ROUND(G1087*J1087,2)</f>
        <v>14323.7</v>
      </c>
      <c r="L1087" s="89"/>
      <c r="M1087" s="235"/>
      <c r="N1087" s="253">
        <f>ROUND(I1087*H$13*I$13,2)</f>
        <v>14323.7</v>
      </c>
      <c r="O1087" s="254">
        <f t="shared" si="27"/>
        <v>0</v>
      </c>
    </row>
    <row r="1088" spans="1:15" s="28" customFormat="1" ht="15" outlineLevel="1" x14ac:dyDescent="0.25">
      <c r="A1088" s="90" t="s">
        <v>2939</v>
      </c>
      <c r="B1088" s="91" t="s">
        <v>2849</v>
      </c>
      <c r="C1088" s="91" t="s">
        <v>396</v>
      </c>
      <c r="D1088" s="91" t="s">
        <v>2915</v>
      </c>
      <c r="E1088" s="92" t="s">
        <v>2860</v>
      </c>
      <c r="F1088" s="93" t="s">
        <v>238</v>
      </c>
      <c r="G1088" s="99">
        <v>2</v>
      </c>
      <c r="H1088" s="95">
        <f>ROUND(I1088/G1088,2)</f>
        <v>34739.83</v>
      </c>
      <c r="I1088" s="96">
        <v>69479.66</v>
      </c>
      <c r="J1088" s="95">
        <f>ROUND(H1088*$H$13*$I$13,2)</f>
        <v>38668.25</v>
      </c>
      <c r="K1088" s="96">
        <f>ROUND(G1088*J1088,2)</f>
        <v>77336.5</v>
      </c>
      <c r="L1088" s="89"/>
      <c r="M1088" s="235"/>
      <c r="N1088" s="253">
        <f>ROUND(I1088*H$13*I$13,2)</f>
        <v>77336.5</v>
      </c>
      <c r="O1088" s="254">
        <f t="shared" si="27"/>
        <v>0</v>
      </c>
    </row>
    <row r="1089" spans="1:15" s="28" customFormat="1" ht="15" outlineLevel="1" x14ac:dyDescent="0.25">
      <c r="A1089" s="90" t="s">
        <v>2940</v>
      </c>
      <c r="B1089" s="91" t="s">
        <v>2849</v>
      </c>
      <c r="C1089" s="91" t="s">
        <v>278</v>
      </c>
      <c r="D1089" s="91" t="s">
        <v>2680</v>
      </c>
      <c r="E1089" s="92" t="s">
        <v>2681</v>
      </c>
      <c r="F1089" s="93" t="s">
        <v>238</v>
      </c>
      <c r="G1089" s="99">
        <v>2</v>
      </c>
      <c r="H1089" s="95">
        <f>ROUND(I1089/G1089,2)</f>
        <v>1937.91</v>
      </c>
      <c r="I1089" s="96">
        <v>3875.81</v>
      </c>
      <c r="J1089" s="95">
        <f>ROUND(H1089*$H$13*$I$13,2)</f>
        <v>2157.0500000000002</v>
      </c>
      <c r="K1089" s="96">
        <f>ROUND(G1089*J1089,2)</f>
        <v>4314.1000000000004</v>
      </c>
      <c r="L1089" s="89"/>
      <c r="M1089" s="235"/>
      <c r="N1089" s="253">
        <f>ROUND(I1089*H$13*I$13,2)</f>
        <v>4314.09</v>
      </c>
      <c r="O1089" s="254">
        <f t="shared" si="27"/>
        <v>-0.01</v>
      </c>
    </row>
    <row r="1090" spans="1:15" s="28" customFormat="1" ht="22.5" outlineLevel="1" x14ac:dyDescent="0.25">
      <c r="A1090" s="90" t="s">
        <v>2941</v>
      </c>
      <c r="B1090" s="91" t="s">
        <v>2849</v>
      </c>
      <c r="C1090" s="91" t="s">
        <v>403</v>
      </c>
      <c r="D1090" s="91" t="s">
        <v>2865</v>
      </c>
      <c r="E1090" s="92" t="s">
        <v>2866</v>
      </c>
      <c r="F1090" s="93" t="s">
        <v>238</v>
      </c>
      <c r="G1090" s="99">
        <v>2</v>
      </c>
      <c r="H1090" s="95">
        <f>ROUND(I1090/G1090,2)</f>
        <v>3909.17</v>
      </c>
      <c r="I1090" s="96">
        <v>7818.33</v>
      </c>
      <c r="J1090" s="95">
        <f>ROUND(H1090*$H$13*$I$13,2)</f>
        <v>4351.22</v>
      </c>
      <c r="K1090" s="96">
        <f>ROUND(G1090*J1090,2)</f>
        <v>8702.44</v>
      </c>
      <c r="L1090" s="89"/>
      <c r="M1090" s="235"/>
      <c r="N1090" s="253">
        <f>ROUND(I1090*H$13*I$13,2)</f>
        <v>8702.44</v>
      </c>
      <c r="O1090" s="254">
        <f t="shared" si="27"/>
        <v>0</v>
      </c>
    </row>
    <row r="1091" spans="1:15" s="28" customFormat="1" ht="22.5" outlineLevel="1" x14ac:dyDescent="0.25">
      <c r="A1091" s="90" t="s">
        <v>2942</v>
      </c>
      <c r="B1091" s="91" t="s">
        <v>2849</v>
      </c>
      <c r="C1091" s="91" t="s">
        <v>407</v>
      </c>
      <c r="D1091" s="91" t="s">
        <v>2943</v>
      </c>
      <c r="E1091" s="92" t="s">
        <v>2944</v>
      </c>
      <c r="F1091" s="93" t="s">
        <v>363</v>
      </c>
      <c r="G1091" s="97">
        <v>0.39119999999999999</v>
      </c>
      <c r="H1091" s="95">
        <f>ROUND(I1091/G1091,2)</f>
        <v>91601.71</v>
      </c>
      <c r="I1091" s="96">
        <v>35834.589999999997</v>
      </c>
      <c r="J1091" s="95">
        <f>ROUND(H1091*$H$13*$I$13,2)</f>
        <v>101960.14</v>
      </c>
      <c r="K1091" s="96">
        <f>ROUND(G1091*J1091,2)</f>
        <v>39886.81</v>
      </c>
      <c r="L1091" s="89"/>
      <c r="M1091" s="235"/>
      <c r="N1091" s="253">
        <f>ROUND(I1091*H$13*I$13,2)</f>
        <v>39886.81</v>
      </c>
      <c r="O1091" s="254">
        <f t="shared" si="27"/>
        <v>0</v>
      </c>
    </row>
    <row r="1092" spans="1:15" s="28" customFormat="1" ht="22.5" outlineLevel="1" x14ac:dyDescent="0.25">
      <c r="A1092" s="90" t="s">
        <v>2945</v>
      </c>
      <c r="B1092" s="91" t="s">
        <v>2849</v>
      </c>
      <c r="C1092" s="91" t="s">
        <v>411</v>
      </c>
      <c r="D1092" s="91" t="s">
        <v>2761</v>
      </c>
      <c r="E1092" s="92" t="s">
        <v>2762</v>
      </c>
      <c r="F1092" s="93" t="s">
        <v>371</v>
      </c>
      <c r="G1092" s="100">
        <v>39.119999999999997</v>
      </c>
      <c r="H1092" s="95">
        <f>ROUND(I1092/G1092,2)</f>
        <v>1112.77</v>
      </c>
      <c r="I1092" s="96">
        <v>43531.46</v>
      </c>
      <c r="J1092" s="95">
        <f>ROUND(H1092*$H$13*$I$13,2)</f>
        <v>1238.5999999999999</v>
      </c>
      <c r="K1092" s="96">
        <f>ROUND(G1092*J1092,2)</f>
        <v>48454.03</v>
      </c>
      <c r="L1092" s="89"/>
      <c r="M1092" s="235"/>
      <c r="N1092" s="253">
        <f>ROUND(I1092*H$13*I$13,2)</f>
        <v>48454.05</v>
      </c>
      <c r="O1092" s="254">
        <f t="shared" si="27"/>
        <v>0.02</v>
      </c>
    </row>
    <row r="1093" spans="1:15" s="28" customFormat="1" ht="33.75" outlineLevel="1" x14ac:dyDescent="0.25">
      <c r="A1093" s="90" t="s">
        <v>2946</v>
      </c>
      <c r="B1093" s="91" t="s">
        <v>2849</v>
      </c>
      <c r="C1093" s="91" t="s">
        <v>417</v>
      </c>
      <c r="D1093" s="91" t="s">
        <v>2872</v>
      </c>
      <c r="E1093" s="92" t="s">
        <v>2873</v>
      </c>
      <c r="F1093" s="93" t="s">
        <v>185</v>
      </c>
      <c r="G1093" s="100">
        <v>0.94</v>
      </c>
      <c r="H1093" s="95">
        <f>ROUND(I1093/G1093,2)</f>
        <v>19108.22</v>
      </c>
      <c r="I1093" s="96">
        <v>17961.73</v>
      </c>
      <c r="J1093" s="95">
        <f>ROUND(H1093*$H$13*$I$13,2)</f>
        <v>21269</v>
      </c>
      <c r="K1093" s="96">
        <f>ROUND(G1093*J1093,2)</f>
        <v>19992.86</v>
      </c>
      <c r="L1093" s="89"/>
      <c r="M1093" s="235"/>
      <c r="N1093" s="253">
        <f>ROUND(I1093*H$13*I$13,2)</f>
        <v>19992.86</v>
      </c>
      <c r="O1093" s="254">
        <f t="shared" si="27"/>
        <v>0</v>
      </c>
    </row>
    <row r="1094" spans="1:15" s="28" customFormat="1" ht="15" outlineLevel="1" x14ac:dyDescent="0.25">
      <c r="A1094" s="90" t="s">
        <v>2947</v>
      </c>
      <c r="B1094" s="91" t="s">
        <v>2849</v>
      </c>
      <c r="C1094" s="91" t="s">
        <v>421</v>
      </c>
      <c r="D1094" s="91" t="s">
        <v>2948</v>
      </c>
      <c r="E1094" s="92" t="s">
        <v>2949</v>
      </c>
      <c r="F1094" s="93" t="s">
        <v>371</v>
      </c>
      <c r="G1094" s="100">
        <v>50.76</v>
      </c>
      <c r="H1094" s="95">
        <f>ROUND(I1094/G1094,2)</f>
        <v>212.9</v>
      </c>
      <c r="I1094" s="96">
        <v>10806.8</v>
      </c>
      <c r="J1094" s="95">
        <f>ROUND(H1094*$H$13*$I$13,2)</f>
        <v>236.97</v>
      </c>
      <c r="K1094" s="96">
        <f>ROUND(G1094*J1094,2)</f>
        <v>12028.6</v>
      </c>
      <c r="L1094" s="89"/>
      <c r="M1094" s="235"/>
      <c r="N1094" s="253">
        <f>ROUND(I1094*H$13*I$13,2)</f>
        <v>12028.85</v>
      </c>
      <c r="O1094" s="254">
        <f t="shared" si="27"/>
        <v>0.25</v>
      </c>
    </row>
    <row r="1095" spans="1:15" s="28" customFormat="1" ht="15" outlineLevel="1" x14ac:dyDescent="0.25">
      <c r="A1095" s="90"/>
      <c r="B1095" s="91"/>
      <c r="C1095" s="91"/>
      <c r="D1095" s="91"/>
      <c r="E1095" s="128" t="s">
        <v>2950</v>
      </c>
      <c r="F1095" s="93"/>
      <c r="G1095" s="100"/>
      <c r="H1095" s="95"/>
      <c r="I1095" s="96"/>
      <c r="J1095" s="95"/>
      <c r="K1095" s="96"/>
      <c r="L1095" s="89"/>
      <c r="M1095" s="235"/>
      <c r="N1095" s="253">
        <f>ROUND(I1095*H$13*I$13,2)</f>
        <v>0</v>
      </c>
      <c r="O1095" s="254">
        <f t="shared" si="27"/>
        <v>0</v>
      </c>
    </row>
    <row r="1096" spans="1:15" s="28" customFormat="1" ht="15" outlineLevel="1" x14ac:dyDescent="0.25">
      <c r="A1096" s="90" t="s">
        <v>2951</v>
      </c>
      <c r="B1096" s="91" t="s">
        <v>2849</v>
      </c>
      <c r="C1096" s="91" t="s">
        <v>425</v>
      </c>
      <c r="D1096" s="91" t="s">
        <v>2952</v>
      </c>
      <c r="E1096" s="92" t="s">
        <v>2953</v>
      </c>
      <c r="F1096" s="93" t="s">
        <v>238</v>
      </c>
      <c r="G1096" s="99">
        <v>1</v>
      </c>
      <c r="H1096" s="95">
        <f>ROUND(I1096/G1096,2)</f>
        <v>12998.55</v>
      </c>
      <c r="I1096" s="96">
        <v>12998.55</v>
      </c>
      <c r="J1096" s="95">
        <f>ROUND(H1096*$H$13*$I$13,2)</f>
        <v>14468.44</v>
      </c>
      <c r="K1096" s="96">
        <f>ROUND(G1096*J1096,2)</f>
        <v>14468.44</v>
      </c>
      <c r="L1096" s="89"/>
      <c r="M1096" s="235"/>
      <c r="N1096" s="253">
        <f>ROUND(I1096*H$13*I$13,2)</f>
        <v>14468.44</v>
      </c>
      <c r="O1096" s="254">
        <f t="shared" si="27"/>
        <v>0</v>
      </c>
    </row>
    <row r="1097" spans="1:15" s="28" customFormat="1" ht="15" outlineLevel="1" x14ac:dyDescent="0.25">
      <c r="A1097" s="116" t="s">
        <v>2954</v>
      </c>
      <c r="B1097" s="117" t="s">
        <v>2849</v>
      </c>
      <c r="C1097" s="117" t="s">
        <v>429</v>
      </c>
      <c r="D1097" s="117" t="s">
        <v>2602</v>
      </c>
      <c r="E1097" s="118" t="s">
        <v>2955</v>
      </c>
      <c r="F1097" s="119" t="s">
        <v>238</v>
      </c>
      <c r="G1097" s="120">
        <v>1</v>
      </c>
      <c r="H1097" s="95">
        <f>ROUND(I1097/G1097,2)</f>
        <v>154723.22</v>
      </c>
      <c r="I1097" s="121">
        <v>154723.22</v>
      </c>
      <c r="J1097" s="122">
        <f>ROUND(H1097*$I$13,2)</f>
        <v>169174.37</v>
      </c>
      <c r="K1097" s="121">
        <f>ROUND(G1097*J1097,2)</f>
        <v>169174.37</v>
      </c>
      <c r="L1097" s="121" t="s">
        <v>2396</v>
      </c>
      <c r="M1097" s="235"/>
      <c r="N1097" s="253">
        <f>ROUND(I1097*I$13,2)</f>
        <v>169174.37</v>
      </c>
      <c r="O1097" s="254">
        <f t="shared" si="27"/>
        <v>0</v>
      </c>
    </row>
    <row r="1098" spans="1:15" s="28" customFormat="1" ht="15" outlineLevel="1" x14ac:dyDescent="0.25">
      <c r="A1098" s="90" t="s">
        <v>2956</v>
      </c>
      <c r="B1098" s="91" t="s">
        <v>2849</v>
      </c>
      <c r="C1098" s="91" t="s">
        <v>433</v>
      </c>
      <c r="D1098" s="91" t="s">
        <v>2710</v>
      </c>
      <c r="E1098" s="92" t="s">
        <v>2711</v>
      </c>
      <c r="F1098" s="93" t="s">
        <v>371</v>
      </c>
      <c r="G1098" s="98">
        <v>0.6</v>
      </c>
      <c r="H1098" s="95">
        <f>ROUND(I1098/G1098,2)</f>
        <v>7236.02</v>
      </c>
      <c r="I1098" s="96">
        <v>4341.6099999999997</v>
      </c>
      <c r="J1098" s="95">
        <f>ROUND(H1098*$H$13*$I$13,2)</f>
        <v>8054.28</v>
      </c>
      <c r="K1098" s="96">
        <f>ROUND(G1098*J1098,2)</f>
        <v>4832.57</v>
      </c>
      <c r="L1098" s="89"/>
      <c r="M1098" s="235"/>
      <c r="N1098" s="253">
        <f>ROUND(I1098*H$13*I$13,2)</f>
        <v>4832.5600000000004</v>
      </c>
      <c r="O1098" s="254">
        <f t="shared" si="27"/>
        <v>-0.01</v>
      </c>
    </row>
    <row r="1099" spans="1:15" s="28" customFormat="1" ht="15" outlineLevel="1" x14ac:dyDescent="0.25">
      <c r="A1099" s="90" t="s">
        <v>2957</v>
      </c>
      <c r="B1099" s="91" t="s">
        <v>2849</v>
      </c>
      <c r="C1099" s="91" t="s">
        <v>2174</v>
      </c>
      <c r="D1099" s="91" t="s">
        <v>2958</v>
      </c>
      <c r="E1099" s="92" t="s">
        <v>2959</v>
      </c>
      <c r="F1099" s="93" t="s">
        <v>238</v>
      </c>
      <c r="G1099" s="99">
        <v>2</v>
      </c>
      <c r="H1099" s="95">
        <f>ROUND(I1099/G1099,2)</f>
        <v>751.74</v>
      </c>
      <c r="I1099" s="96">
        <v>1503.48</v>
      </c>
      <c r="J1099" s="95">
        <f>ROUND(H1099*$H$13*$I$13,2)</f>
        <v>836.75</v>
      </c>
      <c r="K1099" s="96">
        <f>ROUND(G1099*J1099,2)</f>
        <v>1673.5</v>
      </c>
      <c r="L1099" s="89"/>
      <c r="M1099" s="235"/>
      <c r="N1099" s="253">
        <f>ROUND(I1099*H$13*I$13,2)</f>
        <v>1673.5</v>
      </c>
      <c r="O1099" s="254">
        <f t="shared" si="27"/>
        <v>0</v>
      </c>
    </row>
    <row r="1100" spans="1:15" s="28" customFormat="1" ht="22.5" outlineLevel="1" x14ac:dyDescent="0.25">
      <c r="A1100" s="90" t="s">
        <v>2960</v>
      </c>
      <c r="B1100" s="91" t="s">
        <v>2849</v>
      </c>
      <c r="C1100" s="91" t="s">
        <v>437</v>
      </c>
      <c r="D1100" s="91" t="s">
        <v>2858</v>
      </c>
      <c r="E1100" s="92" t="s">
        <v>2859</v>
      </c>
      <c r="F1100" s="93" t="s">
        <v>238</v>
      </c>
      <c r="G1100" s="99">
        <v>1</v>
      </c>
      <c r="H1100" s="95">
        <f>ROUND(I1100/G1100,2)</f>
        <v>6434.23</v>
      </c>
      <c r="I1100" s="96">
        <v>6434.23</v>
      </c>
      <c r="J1100" s="95">
        <f>ROUND(H1100*$H$13*$I$13,2)</f>
        <v>7161.82</v>
      </c>
      <c r="K1100" s="96">
        <f>ROUND(G1100*J1100,2)</f>
        <v>7161.82</v>
      </c>
      <c r="L1100" s="89"/>
      <c r="M1100" s="235"/>
      <c r="N1100" s="253">
        <f>ROUND(I1100*H$13*I$13,2)</f>
        <v>7161.82</v>
      </c>
      <c r="O1100" s="254">
        <f t="shared" si="27"/>
        <v>0</v>
      </c>
    </row>
    <row r="1101" spans="1:15" s="28" customFormat="1" ht="15" outlineLevel="1" x14ac:dyDescent="0.25">
      <c r="A1101" s="90" t="s">
        <v>2961</v>
      </c>
      <c r="B1101" s="91" t="s">
        <v>2849</v>
      </c>
      <c r="C1101" s="91" t="s">
        <v>441</v>
      </c>
      <c r="D1101" s="91" t="s">
        <v>2915</v>
      </c>
      <c r="E1101" s="92" t="s">
        <v>2860</v>
      </c>
      <c r="F1101" s="93" t="s">
        <v>238</v>
      </c>
      <c r="G1101" s="99">
        <v>21</v>
      </c>
      <c r="H1101" s="95">
        <f>ROUND(I1101/G1101,2)</f>
        <v>34739.82</v>
      </c>
      <c r="I1101" s="96">
        <v>729536.26</v>
      </c>
      <c r="J1101" s="95">
        <f>ROUND(H1101*$H$13*$I$13,2)</f>
        <v>38668.239999999998</v>
      </c>
      <c r="K1101" s="96">
        <f>ROUND(G1101*J1101,2)</f>
        <v>812033.04</v>
      </c>
      <c r="L1101" s="89"/>
      <c r="M1101" s="235"/>
      <c r="N1101" s="253">
        <f>ROUND(I1101*H$13*I$13,2)</f>
        <v>812033.1</v>
      </c>
      <c r="O1101" s="254">
        <f t="shared" si="27"/>
        <v>0.06</v>
      </c>
    </row>
    <row r="1102" spans="1:15" s="28" customFormat="1" ht="15" outlineLevel="1" x14ac:dyDescent="0.25">
      <c r="A1102" s="90" t="s">
        <v>2962</v>
      </c>
      <c r="B1102" s="91" t="s">
        <v>2849</v>
      </c>
      <c r="C1102" s="91" t="s">
        <v>449</v>
      </c>
      <c r="D1102" s="91" t="s">
        <v>2680</v>
      </c>
      <c r="E1102" s="92" t="s">
        <v>2681</v>
      </c>
      <c r="F1102" s="93" t="s">
        <v>238</v>
      </c>
      <c r="G1102" s="99">
        <v>1</v>
      </c>
      <c r="H1102" s="95">
        <f>ROUND(I1102/G1102,2)</f>
        <v>1937.88</v>
      </c>
      <c r="I1102" s="96">
        <v>1937.88</v>
      </c>
      <c r="J1102" s="95">
        <f>ROUND(H1102*$H$13*$I$13,2)</f>
        <v>2157.02</v>
      </c>
      <c r="K1102" s="96">
        <f>ROUND(G1102*J1102,2)</f>
        <v>2157.02</v>
      </c>
      <c r="L1102" s="89"/>
      <c r="M1102" s="235"/>
      <c r="N1102" s="253">
        <f>ROUND(I1102*H$13*I$13,2)</f>
        <v>2157.02</v>
      </c>
      <c r="O1102" s="254">
        <f t="shared" si="27"/>
        <v>0</v>
      </c>
    </row>
    <row r="1103" spans="1:15" s="28" customFormat="1" ht="22.5" outlineLevel="1" x14ac:dyDescent="0.25">
      <c r="A1103" s="90" t="s">
        <v>2963</v>
      </c>
      <c r="B1103" s="91" t="s">
        <v>2849</v>
      </c>
      <c r="C1103" s="91" t="s">
        <v>453</v>
      </c>
      <c r="D1103" s="91" t="s">
        <v>2865</v>
      </c>
      <c r="E1103" s="92" t="s">
        <v>2866</v>
      </c>
      <c r="F1103" s="93" t="s">
        <v>238</v>
      </c>
      <c r="G1103" s="99">
        <v>21</v>
      </c>
      <c r="H1103" s="95">
        <f>ROUND(I1103/G1103,2)</f>
        <v>3909.16</v>
      </c>
      <c r="I1103" s="96">
        <v>82092.44</v>
      </c>
      <c r="J1103" s="95">
        <f>ROUND(H1103*$H$13*$I$13,2)</f>
        <v>4351.21</v>
      </c>
      <c r="K1103" s="96">
        <f>ROUND(G1103*J1103,2)</f>
        <v>91375.41</v>
      </c>
      <c r="L1103" s="89"/>
      <c r="M1103" s="235"/>
      <c r="N1103" s="253">
        <f>ROUND(I1103*H$13*I$13,2)</f>
        <v>91375.55</v>
      </c>
      <c r="O1103" s="254">
        <f t="shared" si="27"/>
        <v>0.14000000000000001</v>
      </c>
    </row>
    <row r="1104" spans="1:15" s="28" customFormat="1" ht="22.5" outlineLevel="1" x14ac:dyDescent="0.25">
      <c r="A1104" s="90" t="s">
        <v>2964</v>
      </c>
      <c r="B1104" s="91" t="s">
        <v>2849</v>
      </c>
      <c r="C1104" s="91" t="s">
        <v>460</v>
      </c>
      <c r="D1104" s="91" t="s">
        <v>2943</v>
      </c>
      <c r="E1104" s="92" t="s">
        <v>2944</v>
      </c>
      <c r="F1104" s="93" t="s">
        <v>363</v>
      </c>
      <c r="G1104" s="101">
        <v>0.16800000000000001</v>
      </c>
      <c r="H1104" s="95">
        <f>ROUND(I1104/G1104,2)</f>
        <v>91603.1</v>
      </c>
      <c r="I1104" s="96">
        <v>15389.32</v>
      </c>
      <c r="J1104" s="95">
        <f>ROUND(H1104*$H$13*$I$13,2)</f>
        <v>101961.69</v>
      </c>
      <c r="K1104" s="96">
        <f>ROUND(G1104*J1104,2)</f>
        <v>17129.560000000001</v>
      </c>
      <c r="L1104" s="89"/>
      <c r="M1104" s="235"/>
      <c r="N1104" s="253">
        <f>ROUND(I1104*H$13*I$13,2)</f>
        <v>17129.560000000001</v>
      </c>
      <c r="O1104" s="254">
        <f t="shared" si="27"/>
        <v>0</v>
      </c>
    </row>
    <row r="1105" spans="1:15" s="28" customFormat="1" ht="22.5" outlineLevel="1" x14ac:dyDescent="0.25">
      <c r="A1105" s="90" t="s">
        <v>2965</v>
      </c>
      <c r="B1105" s="91" t="s">
        <v>2849</v>
      </c>
      <c r="C1105" s="91" t="s">
        <v>464</v>
      </c>
      <c r="D1105" s="91" t="s">
        <v>2761</v>
      </c>
      <c r="E1105" s="92" t="s">
        <v>2762</v>
      </c>
      <c r="F1105" s="93" t="s">
        <v>371</v>
      </c>
      <c r="G1105" s="98">
        <v>16.8</v>
      </c>
      <c r="H1105" s="95">
        <f>ROUND(I1105/G1105,2)</f>
        <v>1112.77</v>
      </c>
      <c r="I1105" s="96">
        <v>18694.47</v>
      </c>
      <c r="J1105" s="95">
        <f>ROUND(H1105*$H$13*$I$13,2)</f>
        <v>1238.5999999999999</v>
      </c>
      <c r="K1105" s="96">
        <f>ROUND(G1105*J1105,2)</f>
        <v>20808.48</v>
      </c>
      <c r="L1105" s="89"/>
      <c r="M1105" s="235"/>
      <c r="N1105" s="253">
        <f>ROUND(I1105*H$13*I$13,2)</f>
        <v>20808.46</v>
      </c>
      <c r="O1105" s="254">
        <f t="shared" si="27"/>
        <v>-0.02</v>
      </c>
    </row>
    <row r="1106" spans="1:15" s="28" customFormat="1" ht="33.75" outlineLevel="1" x14ac:dyDescent="0.25">
      <c r="A1106" s="90" t="s">
        <v>2966</v>
      </c>
      <c r="B1106" s="91" t="s">
        <v>2849</v>
      </c>
      <c r="C1106" s="91" t="s">
        <v>468</v>
      </c>
      <c r="D1106" s="91" t="s">
        <v>2872</v>
      </c>
      <c r="E1106" s="92" t="s">
        <v>2873</v>
      </c>
      <c r="F1106" s="93" t="s">
        <v>185</v>
      </c>
      <c r="G1106" s="98">
        <v>0.4</v>
      </c>
      <c r="H1106" s="95">
        <f>ROUND(I1106/G1106,2)</f>
        <v>19109.75</v>
      </c>
      <c r="I1106" s="96">
        <v>7643.9</v>
      </c>
      <c r="J1106" s="95">
        <f>ROUND(H1106*$H$13*$I$13,2)</f>
        <v>21270.7</v>
      </c>
      <c r="K1106" s="96">
        <f>ROUND(G1106*J1106,2)</f>
        <v>8508.2800000000007</v>
      </c>
      <c r="L1106" s="89"/>
      <c r="M1106" s="235"/>
      <c r="N1106" s="253">
        <f>ROUND(I1106*H$13*I$13,2)</f>
        <v>8508.2800000000007</v>
      </c>
      <c r="O1106" s="254">
        <f t="shared" si="27"/>
        <v>0</v>
      </c>
    </row>
    <row r="1107" spans="1:15" s="28" customFormat="1" ht="15" outlineLevel="1" x14ac:dyDescent="0.25">
      <c r="A1107" s="90" t="s">
        <v>2967</v>
      </c>
      <c r="B1107" s="91" t="s">
        <v>2849</v>
      </c>
      <c r="C1107" s="91" t="s">
        <v>472</v>
      </c>
      <c r="D1107" s="91" t="s">
        <v>2948</v>
      </c>
      <c r="E1107" s="92" t="s">
        <v>2949</v>
      </c>
      <c r="F1107" s="93" t="s">
        <v>371</v>
      </c>
      <c r="G1107" s="98">
        <v>21.6</v>
      </c>
      <c r="H1107" s="95">
        <f>ROUND(I1107/G1107,2)</f>
        <v>212.9</v>
      </c>
      <c r="I1107" s="96">
        <v>4598.6499999999996</v>
      </c>
      <c r="J1107" s="95">
        <f>ROUND(H1107*$H$13*$I$13,2)</f>
        <v>236.97</v>
      </c>
      <c r="K1107" s="96">
        <f>ROUND(G1107*J1107,2)</f>
        <v>5118.55</v>
      </c>
      <c r="L1107" s="89"/>
      <c r="M1107" s="235"/>
      <c r="N1107" s="253">
        <f>ROUND(I1107*H$13*I$13,2)</f>
        <v>5118.67</v>
      </c>
      <c r="O1107" s="254">
        <f t="shared" si="27"/>
        <v>0.12</v>
      </c>
    </row>
    <row r="1108" spans="1:15" s="28" customFormat="1" ht="15" outlineLevel="1" x14ac:dyDescent="0.25">
      <c r="A1108" s="90"/>
      <c r="B1108" s="91"/>
      <c r="C1108" s="91"/>
      <c r="D1108" s="91"/>
      <c r="E1108" s="128" t="s">
        <v>2968</v>
      </c>
      <c r="F1108" s="93"/>
      <c r="G1108" s="98"/>
      <c r="H1108" s="95"/>
      <c r="I1108" s="96"/>
      <c r="J1108" s="95"/>
      <c r="K1108" s="96"/>
      <c r="L1108" s="89"/>
      <c r="M1108" s="235"/>
      <c r="N1108" s="253">
        <f>ROUND(I1108*H$13*I$13,2)</f>
        <v>0</v>
      </c>
      <c r="O1108" s="254">
        <f t="shared" si="27"/>
        <v>0</v>
      </c>
    </row>
    <row r="1109" spans="1:15" s="28" customFormat="1" ht="15" outlineLevel="1" x14ac:dyDescent="0.25">
      <c r="A1109" s="90" t="s">
        <v>2969</v>
      </c>
      <c r="B1109" s="91" t="s">
        <v>2849</v>
      </c>
      <c r="C1109" s="91" t="s">
        <v>476</v>
      </c>
      <c r="D1109" s="91" t="s">
        <v>2970</v>
      </c>
      <c r="E1109" s="92" t="s">
        <v>2971</v>
      </c>
      <c r="F1109" s="93" t="s">
        <v>238</v>
      </c>
      <c r="G1109" s="99">
        <v>1</v>
      </c>
      <c r="H1109" s="95">
        <f>ROUND(I1109/G1109,2)</f>
        <v>14826.67</v>
      </c>
      <c r="I1109" s="96">
        <v>14826.67</v>
      </c>
      <c r="J1109" s="95">
        <f>ROUND(H1109*$H$13*$I$13,2)</f>
        <v>16503.29</v>
      </c>
      <c r="K1109" s="96">
        <f>ROUND(G1109*J1109,2)</f>
        <v>16503.29</v>
      </c>
      <c r="L1109" s="89"/>
      <c r="M1109" s="235"/>
      <c r="N1109" s="253">
        <f>ROUND(I1109*H$13*I$13,2)</f>
        <v>16503.29</v>
      </c>
      <c r="O1109" s="254">
        <f t="shared" si="27"/>
        <v>0</v>
      </c>
    </row>
    <row r="1110" spans="1:15" s="28" customFormat="1" ht="15" outlineLevel="1" x14ac:dyDescent="0.25">
      <c r="A1110" s="116" t="s">
        <v>2972</v>
      </c>
      <c r="B1110" s="117" t="s">
        <v>2849</v>
      </c>
      <c r="C1110" s="117" t="s">
        <v>479</v>
      </c>
      <c r="D1110" s="117" t="s">
        <v>2602</v>
      </c>
      <c r="E1110" s="118" t="s">
        <v>2973</v>
      </c>
      <c r="F1110" s="119" t="s">
        <v>238</v>
      </c>
      <c r="G1110" s="120">
        <v>1</v>
      </c>
      <c r="H1110" s="95">
        <f>ROUND(I1110/G1110,2)</f>
        <v>122966.04</v>
      </c>
      <c r="I1110" s="121">
        <v>122966.04</v>
      </c>
      <c r="J1110" s="122">
        <f>ROUND(H1110*$I$13,2)</f>
        <v>134451.07</v>
      </c>
      <c r="K1110" s="121">
        <f>ROUND(G1110*J1110,2)</f>
        <v>134451.07</v>
      </c>
      <c r="L1110" s="121" t="s">
        <v>2396</v>
      </c>
      <c r="M1110" s="235"/>
      <c r="N1110" s="253">
        <f>ROUND(I1110*I$13,2)</f>
        <v>134451.07</v>
      </c>
      <c r="O1110" s="254">
        <f t="shared" si="27"/>
        <v>0</v>
      </c>
    </row>
    <row r="1111" spans="1:15" s="28" customFormat="1" ht="15" outlineLevel="1" x14ac:dyDescent="0.25">
      <c r="A1111" s="90" t="s">
        <v>2974</v>
      </c>
      <c r="B1111" s="91" t="s">
        <v>2849</v>
      </c>
      <c r="C1111" s="91" t="s">
        <v>2237</v>
      </c>
      <c r="D1111" s="91" t="s">
        <v>2975</v>
      </c>
      <c r="E1111" s="92" t="s">
        <v>2976</v>
      </c>
      <c r="F1111" s="93" t="s">
        <v>238</v>
      </c>
      <c r="G1111" s="99">
        <v>1</v>
      </c>
      <c r="H1111" s="95">
        <f>ROUND(I1111/G1111,2)</f>
        <v>6302.53</v>
      </c>
      <c r="I1111" s="96">
        <v>6302.53</v>
      </c>
      <c r="J1111" s="95">
        <f>ROUND(H1111*$H$13*$I$13,2)</f>
        <v>7015.23</v>
      </c>
      <c r="K1111" s="96">
        <f>ROUND(G1111*J1111,2)</f>
        <v>7015.23</v>
      </c>
      <c r="L1111" s="89"/>
      <c r="M1111" s="235"/>
      <c r="N1111" s="253">
        <f>ROUND(I1111*H$13*I$13,2)</f>
        <v>7015.23</v>
      </c>
      <c r="O1111" s="254">
        <f t="shared" si="27"/>
        <v>0</v>
      </c>
    </row>
    <row r="1112" spans="1:15" s="28" customFormat="1" ht="15" outlineLevel="1" x14ac:dyDescent="0.25">
      <c r="A1112" s="90" t="s">
        <v>2977</v>
      </c>
      <c r="B1112" s="91" t="s">
        <v>2849</v>
      </c>
      <c r="C1112" s="91" t="s">
        <v>2978</v>
      </c>
      <c r="D1112" s="91" t="s">
        <v>2979</v>
      </c>
      <c r="E1112" s="92" t="s">
        <v>2980</v>
      </c>
      <c r="F1112" s="93" t="s">
        <v>238</v>
      </c>
      <c r="G1112" s="99">
        <v>1</v>
      </c>
      <c r="H1112" s="95">
        <f>ROUND(I1112/G1112,2)</f>
        <v>20576.53</v>
      </c>
      <c r="I1112" s="96">
        <v>20576.53</v>
      </c>
      <c r="J1112" s="95">
        <f>ROUND(H1112*$H$13*$I$13,2)</f>
        <v>22903.35</v>
      </c>
      <c r="K1112" s="96">
        <f>ROUND(G1112*J1112,2)</f>
        <v>22903.35</v>
      </c>
      <c r="L1112" s="89"/>
      <c r="M1112" s="235"/>
      <c r="N1112" s="253">
        <f>ROUND(I1112*H$13*I$13,2)</f>
        <v>22903.35</v>
      </c>
      <c r="O1112" s="254">
        <f t="shared" si="27"/>
        <v>0</v>
      </c>
    </row>
    <row r="1113" spans="1:15" s="28" customFormat="1" ht="15" outlineLevel="1" x14ac:dyDescent="0.25">
      <c r="A1113" s="90" t="s">
        <v>2981</v>
      </c>
      <c r="B1113" s="91" t="s">
        <v>2849</v>
      </c>
      <c r="C1113" s="91" t="s">
        <v>483</v>
      </c>
      <c r="D1113" s="91" t="s">
        <v>2705</v>
      </c>
      <c r="E1113" s="92" t="s">
        <v>2706</v>
      </c>
      <c r="F1113" s="93" t="s">
        <v>238</v>
      </c>
      <c r="G1113" s="99">
        <v>1</v>
      </c>
      <c r="H1113" s="95">
        <f>ROUND(I1113/G1113,2)</f>
        <v>6328.96</v>
      </c>
      <c r="I1113" s="96">
        <v>6328.96</v>
      </c>
      <c r="J1113" s="95">
        <f>ROUND(H1113*$H$13*$I$13,2)</f>
        <v>7044.65</v>
      </c>
      <c r="K1113" s="96">
        <f>ROUND(G1113*J1113,2)</f>
        <v>7044.65</v>
      </c>
      <c r="L1113" s="89"/>
      <c r="M1113" s="235"/>
      <c r="N1113" s="253">
        <f>ROUND(I1113*H$13*I$13,2)</f>
        <v>7044.65</v>
      </c>
      <c r="O1113" s="254">
        <f t="shared" si="27"/>
        <v>0</v>
      </c>
    </row>
    <row r="1114" spans="1:15" s="28" customFormat="1" ht="15" outlineLevel="1" x14ac:dyDescent="0.25">
      <c r="A1114" s="116" t="s">
        <v>2982</v>
      </c>
      <c r="B1114" s="117" t="s">
        <v>2849</v>
      </c>
      <c r="C1114" s="117" t="s">
        <v>487</v>
      </c>
      <c r="D1114" s="117" t="s">
        <v>2602</v>
      </c>
      <c r="E1114" s="118" t="s">
        <v>2983</v>
      </c>
      <c r="F1114" s="119" t="s">
        <v>238</v>
      </c>
      <c r="G1114" s="120">
        <v>1</v>
      </c>
      <c r="H1114" s="95">
        <f>ROUND(I1114/G1114,2)</f>
        <v>105425.53</v>
      </c>
      <c r="I1114" s="121">
        <v>105425.53</v>
      </c>
      <c r="J1114" s="122">
        <f>ROUND(H1114*$I$13,2)</f>
        <v>115272.27</v>
      </c>
      <c r="K1114" s="121">
        <f>ROUND(G1114*J1114,2)</f>
        <v>115272.27</v>
      </c>
      <c r="L1114" s="121" t="s">
        <v>2396</v>
      </c>
      <c r="M1114" s="235"/>
      <c r="N1114" s="253">
        <f>ROUND(I1114*I$13,2)</f>
        <v>115272.27</v>
      </c>
      <c r="O1114" s="254">
        <f t="shared" si="27"/>
        <v>0</v>
      </c>
    </row>
    <row r="1115" spans="1:15" s="28" customFormat="1" ht="22.5" outlineLevel="1" x14ac:dyDescent="0.25">
      <c r="A1115" s="90" t="s">
        <v>2984</v>
      </c>
      <c r="B1115" s="91" t="s">
        <v>2849</v>
      </c>
      <c r="C1115" s="91" t="s">
        <v>492</v>
      </c>
      <c r="D1115" s="91" t="s">
        <v>2858</v>
      </c>
      <c r="E1115" s="92" t="s">
        <v>2859</v>
      </c>
      <c r="F1115" s="93" t="s">
        <v>238</v>
      </c>
      <c r="G1115" s="99">
        <v>1</v>
      </c>
      <c r="H1115" s="95">
        <f>ROUND(I1115/G1115,2)</f>
        <v>6434.23</v>
      </c>
      <c r="I1115" s="96">
        <v>6434.23</v>
      </c>
      <c r="J1115" s="95">
        <f>ROUND(H1115*$H$13*$I$13,2)</f>
        <v>7161.82</v>
      </c>
      <c r="K1115" s="96">
        <f>ROUND(G1115*J1115,2)</f>
        <v>7161.82</v>
      </c>
      <c r="L1115" s="89"/>
      <c r="M1115" s="235"/>
      <c r="N1115" s="253">
        <f>ROUND(I1115*H$13*I$13,2)</f>
        <v>7161.82</v>
      </c>
      <c r="O1115" s="254">
        <f t="shared" si="27"/>
        <v>0</v>
      </c>
    </row>
    <row r="1116" spans="1:15" s="28" customFormat="1" ht="15" outlineLevel="1" x14ac:dyDescent="0.25">
      <c r="A1116" s="90" t="s">
        <v>2985</v>
      </c>
      <c r="B1116" s="91" t="s">
        <v>2849</v>
      </c>
      <c r="C1116" s="91" t="s">
        <v>496</v>
      </c>
      <c r="D1116" s="91" t="s">
        <v>2986</v>
      </c>
      <c r="E1116" s="92" t="s">
        <v>2987</v>
      </c>
      <c r="F1116" s="93" t="s">
        <v>238</v>
      </c>
      <c r="G1116" s="99">
        <v>1</v>
      </c>
      <c r="H1116" s="95">
        <f>ROUND(I1116/G1116,2)</f>
        <v>35275.379999999997</v>
      </c>
      <c r="I1116" s="96">
        <v>35275.379999999997</v>
      </c>
      <c r="J1116" s="95">
        <f>ROUND(H1116*$H$13*$I$13,2)</f>
        <v>39264.36</v>
      </c>
      <c r="K1116" s="96">
        <f>ROUND(G1116*J1116,2)</f>
        <v>39264.36</v>
      </c>
      <c r="L1116" s="89"/>
      <c r="M1116" s="235"/>
      <c r="N1116" s="253">
        <f>ROUND(I1116*H$13*I$13,2)</f>
        <v>39264.36</v>
      </c>
      <c r="O1116" s="254">
        <f t="shared" si="27"/>
        <v>0</v>
      </c>
    </row>
    <row r="1117" spans="1:15" s="28" customFormat="1" ht="15" outlineLevel="1" x14ac:dyDescent="0.25">
      <c r="A1117" s="90" t="s">
        <v>2988</v>
      </c>
      <c r="B1117" s="91" t="s">
        <v>2849</v>
      </c>
      <c r="C1117" s="91" t="s">
        <v>503</v>
      </c>
      <c r="D1117" s="91" t="s">
        <v>2687</v>
      </c>
      <c r="E1117" s="92" t="s">
        <v>2688</v>
      </c>
      <c r="F1117" s="93" t="s">
        <v>238</v>
      </c>
      <c r="G1117" s="99">
        <v>1</v>
      </c>
      <c r="H1117" s="95">
        <f>ROUND(I1117/G1117,2)</f>
        <v>11233.74</v>
      </c>
      <c r="I1117" s="96">
        <v>11233.74</v>
      </c>
      <c r="J1117" s="95">
        <f>ROUND(H1117*$H$13*$I$13,2)</f>
        <v>12504.06</v>
      </c>
      <c r="K1117" s="96">
        <f>ROUND(G1117*J1117,2)</f>
        <v>12504.06</v>
      </c>
      <c r="L1117" s="89"/>
      <c r="M1117" s="235"/>
      <c r="N1117" s="253">
        <f>ROUND(I1117*H$13*I$13,2)</f>
        <v>12504.06</v>
      </c>
      <c r="O1117" s="254">
        <f t="shared" si="27"/>
        <v>0</v>
      </c>
    </row>
    <row r="1118" spans="1:15" s="28" customFormat="1" ht="15" outlineLevel="1" x14ac:dyDescent="0.25">
      <c r="A1118" s="116" t="s">
        <v>2989</v>
      </c>
      <c r="B1118" s="117" t="s">
        <v>2849</v>
      </c>
      <c r="C1118" s="117" t="s">
        <v>507</v>
      </c>
      <c r="D1118" s="117" t="s">
        <v>2602</v>
      </c>
      <c r="E1118" s="118" t="s">
        <v>2990</v>
      </c>
      <c r="F1118" s="119" t="s">
        <v>238</v>
      </c>
      <c r="G1118" s="120">
        <v>1</v>
      </c>
      <c r="H1118" s="95">
        <f>ROUND(I1118/G1118,2)</f>
        <v>115790.69</v>
      </c>
      <c r="I1118" s="121">
        <v>115790.69</v>
      </c>
      <c r="J1118" s="122">
        <f>ROUND(H1118*$I$13,2)</f>
        <v>126605.54</v>
      </c>
      <c r="K1118" s="121">
        <f>ROUND(G1118*J1118,2)</f>
        <v>126605.54</v>
      </c>
      <c r="L1118" s="121" t="s">
        <v>2396</v>
      </c>
      <c r="M1118" s="235"/>
      <c r="N1118" s="253">
        <f>ROUND(I1118*I$13,2)</f>
        <v>126605.54</v>
      </c>
      <c r="O1118" s="254">
        <f t="shared" ref="O1118:O1181" si="28">N1118-K1118</f>
        <v>0</v>
      </c>
    </row>
    <row r="1119" spans="1:15" s="28" customFormat="1" ht="15" outlineLevel="1" x14ac:dyDescent="0.25">
      <c r="A1119" s="90" t="s">
        <v>2991</v>
      </c>
      <c r="B1119" s="91" t="s">
        <v>2849</v>
      </c>
      <c r="C1119" s="91" t="s">
        <v>515</v>
      </c>
      <c r="D1119" s="91" t="s">
        <v>2710</v>
      </c>
      <c r="E1119" s="92" t="s">
        <v>2711</v>
      </c>
      <c r="F1119" s="93" t="s">
        <v>371</v>
      </c>
      <c r="G1119" s="100">
        <v>0.78</v>
      </c>
      <c r="H1119" s="95">
        <f>ROUND(I1119/G1119,2)</f>
        <v>7235.31</v>
      </c>
      <c r="I1119" s="96">
        <v>5643.54</v>
      </c>
      <c r="J1119" s="95">
        <f>ROUND(H1119*$H$13*$I$13,2)</f>
        <v>8053.49</v>
      </c>
      <c r="K1119" s="96">
        <f>ROUND(G1119*J1119,2)</f>
        <v>6281.72</v>
      </c>
      <c r="L1119" s="89"/>
      <c r="M1119" s="235"/>
      <c r="N1119" s="253">
        <f>ROUND(I1119*H$13*I$13,2)</f>
        <v>6281.72</v>
      </c>
      <c r="O1119" s="254">
        <f t="shared" si="28"/>
        <v>0</v>
      </c>
    </row>
    <row r="1120" spans="1:15" s="28" customFormat="1" ht="15" outlineLevel="1" x14ac:dyDescent="0.25">
      <c r="A1120" s="90" t="s">
        <v>2992</v>
      </c>
      <c r="B1120" s="91" t="s">
        <v>2849</v>
      </c>
      <c r="C1120" s="91" t="s">
        <v>519</v>
      </c>
      <c r="D1120" s="91" t="s">
        <v>2993</v>
      </c>
      <c r="E1120" s="92" t="s">
        <v>2994</v>
      </c>
      <c r="F1120" s="93" t="s">
        <v>238</v>
      </c>
      <c r="G1120" s="99">
        <v>2</v>
      </c>
      <c r="H1120" s="95">
        <f>ROUND(I1120/G1120,2)</f>
        <v>2061.48</v>
      </c>
      <c r="I1120" s="96">
        <v>4122.95</v>
      </c>
      <c r="J1120" s="95">
        <f>ROUND(H1120*$H$13*$I$13,2)</f>
        <v>2294.59</v>
      </c>
      <c r="K1120" s="96">
        <f>ROUND(G1120*J1120,2)</f>
        <v>4589.18</v>
      </c>
      <c r="L1120" s="89"/>
      <c r="M1120" s="235"/>
      <c r="N1120" s="253">
        <f>ROUND(I1120*H$13*I$13,2)</f>
        <v>4589.18</v>
      </c>
      <c r="O1120" s="254">
        <f t="shared" si="28"/>
        <v>0</v>
      </c>
    </row>
    <row r="1121" spans="1:15" s="28" customFormat="1" ht="15" outlineLevel="1" x14ac:dyDescent="0.25">
      <c r="A1121" s="90" t="s">
        <v>2995</v>
      </c>
      <c r="B1121" s="91" t="s">
        <v>2849</v>
      </c>
      <c r="C1121" s="91" t="s">
        <v>539</v>
      </c>
      <c r="D1121" s="91" t="s">
        <v>2674</v>
      </c>
      <c r="E1121" s="92" t="s">
        <v>2996</v>
      </c>
      <c r="F1121" s="93" t="s">
        <v>238</v>
      </c>
      <c r="G1121" s="99">
        <v>1</v>
      </c>
      <c r="H1121" s="95">
        <f>ROUND(I1121/G1121,2)</f>
        <v>2499.42</v>
      </c>
      <c r="I1121" s="96">
        <v>2499.42</v>
      </c>
      <c r="J1121" s="95">
        <f>ROUND(H1121*$H$13*$I$13,2)</f>
        <v>2782.06</v>
      </c>
      <c r="K1121" s="96">
        <f>ROUND(G1121*J1121,2)</f>
        <v>2782.06</v>
      </c>
      <c r="L1121" s="89"/>
      <c r="M1121" s="235"/>
      <c r="N1121" s="253">
        <f>ROUND(I1121*H$13*I$13,2)</f>
        <v>2782.06</v>
      </c>
      <c r="O1121" s="254">
        <f t="shared" si="28"/>
        <v>0</v>
      </c>
    </row>
    <row r="1122" spans="1:15" s="28" customFormat="1" ht="15" outlineLevel="1" x14ac:dyDescent="0.25">
      <c r="A1122" s="90" t="s">
        <v>2997</v>
      </c>
      <c r="B1122" s="91" t="s">
        <v>2849</v>
      </c>
      <c r="C1122" s="91" t="s">
        <v>543</v>
      </c>
      <c r="D1122" s="91" t="s">
        <v>2998</v>
      </c>
      <c r="E1122" s="92" t="s">
        <v>2999</v>
      </c>
      <c r="F1122" s="93" t="s">
        <v>238</v>
      </c>
      <c r="G1122" s="99">
        <v>1</v>
      </c>
      <c r="H1122" s="95">
        <f>ROUND(I1122/G1122,2)</f>
        <v>73032.929999999993</v>
      </c>
      <c r="I1122" s="96">
        <v>73032.929999999993</v>
      </c>
      <c r="J1122" s="95">
        <f>ROUND(H1122*$H$13*$I$13,2)</f>
        <v>81291.58</v>
      </c>
      <c r="K1122" s="96">
        <f>ROUND(G1122*J1122,2)</f>
        <v>81291.58</v>
      </c>
      <c r="L1122" s="89"/>
      <c r="M1122" s="235"/>
      <c r="N1122" s="253">
        <f>ROUND(I1122*H$13*I$13,2)</f>
        <v>81291.58</v>
      </c>
      <c r="O1122" s="254">
        <f t="shared" si="28"/>
        <v>0</v>
      </c>
    </row>
    <row r="1123" spans="1:15" s="28" customFormat="1" ht="22.5" outlineLevel="1" x14ac:dyDescent="0.25">
      <c r="A1123" s="90" t="s">
        <v>3000</v>
      </c>
      <c r="B1123" s="91" t="s">
        <v>2849</v>
      </c>
      <c r="C1123" s="91" t="s">
        <v>551</v>
      </c>
      <c r="D1123" s="91" t="s">
        <v>3001</v>
      </c>
      <c r="E1123" s="92" t="s">
        <v>3002</v>
      </c>
      <c r="F1123" s="93" t="s">
        <v>238</v>
      </c>
      <c r="G1123" s="99">
        <v>1</v>
      </c>
      <c r="H1123" s="95">
        <f>ROUND(I1123/G1123,2)</f>
        <v>2520.73</v>
      </c>
      <c r="I1123" s="96">
        <v>2520.73</v>
      </c>
      <c r="J1123" s="95">
        <f>ROUND(H1123*$H$13*$I$13,2)</f>
        <v>2805.78</v>
      </c>
      <c r="K1123" s="96">
        <f>ROUND(G1123*J1123,2)</f>
        <v>2805.78</v>
      </c>
      <c r="L1123" s="89"/>
      <c r="M1123" s="235"/>
      <c r="N1123" s="253">
        <f>ROUND(I1123*H$13*I$13,2)</f>
        <v>2805.78</v>
      </c>
      <c r="O1123" s="254">
        <f t="shared" si="28"/>
        <v>0</v>
      </c>
    </row>
    <row r="1124" spans="1:15" s="28" customFormat="1" ht="15" outlineLevel="1" x14ac:dyDescent="0.25">
      <c r="A1124" s="116" t="s">
        <v>3003</v>
      </c>
      <c r="B1124" s="117" t="s">
        <v>2849</v>
      </c>
      <c r="C1124" s="117" t="s">
        <v>555</v>
      </c>
      <c r="D1124" s="117" t="s">
        <v>2602</v>
      </c>
      <c r="E1124" s="118" t="s">
        <v>3004</v>
      </c>
      <c r="F1124" s="119" t="s">
        <v>238</v>
      </c>
      <c r="G1124" s="120">
        <v>1</v>
      </c>
      <c r="H1124" s="95">
        <f>ROUND(I1124/G1124,2)</f>
        <v>16186.25</v>
      </c>
      <c r="I1124" s="121">
        <v>16186.25</v>
      </c>
      <c r="J1124" s="122">
        <f>ROUND(H1124*$I$13,2)</f>
        <v>17698.05</v>
      </c>
      <c r="K1124" s="121">
        <f>ROUND(G1124*J1124,2)</f>
        <v>17698.05</v>
      </c>
      <c r="L1124" s="121" t="s">
        <v>2396</v>
      </c>
      <c r="M1124" s="235"/>
      <c r="N1124" s="253">
        <f>ROUND(I1124*I$13,2)</f>
        <v>17698.05</v>
      </c>
      <c r="O1124" s="254">
        <f t="shared" si="28"/>
        <v>0</v>
      </c>
    </row>
    <row r="1125" spans="1:15" s="28" customFormat="1" ht="33.75" outlineLevel="1" x14ac:dyDescent="0.25">
      <c r="A1125" s="90" t="s">
        <v>3005</v>
      </c>
      <c r="B1125" s="91" t="s">
        <v>2849</v>
      </c>
      <c r="C1125" s="91" t="s">
        <v>559</v>
      </c>
      <c r="D1125" s="91" t="s">
        <v>2872</v>
      </c>
      <c r="E1125" s="92" t="s">
        <v>2873</v>
      </c>
      <c r="F1125" s="93" t="s">
        <v>185</v>
      </c>
      <c r="G1125" s="100">
        <v>0.16</v>
      </c>
      <c r="H1125" s="95">
        <f>ROUND(I1125/G1125,2)</f>
        <v>19109.310000000001</v>
      </c>
      <c r="I1125" s="96">
        <v>3057.49</v>
      </c>
      <c r="J1125" s="95">
        <f>ROUND(H1125*$H$13*$I$13,2)</f>
        <v>21270.21</v>
      </c>
      <c r="K1125" s="96">
        <f>ROUND(G1125*J1125,2)</f>
        <v>3403.23</v>
      </c>
      <c r="L1125" s="89"/>
      <c r="M1125" s="235"/>
      <c r="N1125" s="253">
        <f>ROUND(I1125*H$13*I$13,2)</f>
        <v>3403.23</v>
      </c>
      <c r="O1125" s="254">
        <f t="shared" si="28"/>
        <v>0</v>
      </c>
    </row>
    <row r="1126" spans="1:15" s="28" customFormat="1" ht="15" outlineLevel="1" x14ac:dyDescent="0.25">
      <c r="A1126" s="90" t="s">
        <v>3006</v>
      </c>
      <c r="B1126" s="91" t="s">
        <v>2849</v>
      </c>
      <c r="C1126" s="91" t="s">
        <v>561</v>
      </c>
      <c r="D1126" s="91" t="s">
        <v>2948</v>
      </c>
      <c r="E1126" s="92" t="s">
        <v>2949</v>
      </c>
      <c r="F1126" s="93" t="s">
        <v>371</v>
      </c>
      <c r="G1126" s="100">
        <v>8.64</v>
      </c>
      <c r="H1126" s="95">
        <f>ROUND(I1126/G1126,2)</f>
        <v>212.9</v>
      </c>
      <c r="I1126" s="96">
        <v>1839.42</v>
      </c>
      <c r="J1126" s="95">
        <f>ROUND(H1126*$H$13*$I$13,2)</f>
        <v>236.97</v>
      </c>
      <c r="K1126" s="96">
        <f>ROUND(G1126*J1126,2)</f>
        <v>2047.42</v>
      </c>
      <c r="L1126" s="89"/>
      <c r="M1126" s="235"/>
      <c r="N1126" s="253">
        <f>ROUND(I1126*H$13*I$13,2)</f>
        <v>2047.42</v>
      </c>
      <c r="O1126" s="254">
        <f t="shared" si="28"/>
        <v>0</v>
      </c>
    </row>
    <row r="1127" spans="1:15" s="28" customFormat="1" ht="15" outlineLevel="1" x14ac:dyDescent="0.25">
      <c r="A1127" s="90"/>
      <c r="B1127" s="91"/>
      <c r="C1127" s="91"/>
      <c r="D1127" s="91"/>
      <c r="E1127" s="103" t="s">
        <v>3007</v>
      </c>
      <c r="F1127" s="93"/>
      <c r="G1127" s="100"/>
      <c r="H1127" s="95"/>
      <c r="I1127" s="96"/>
      <c r="J1127" s="95"/>
      <c r="K1127" s="96"/>
      <c r="L1127" s="89"/>
      <c r="M1127" s="235"/>
      <c r="N1127" s="253">
        <f>ROUND(I1127*H$13*I$13,2)</f>
        <v>0</v>
      </c>
      <c r="O1127" s="254">
        <f t="shared" si="28"/>
        <v>0</v>
      </c>
    </row>
    <row r="1128" spans="1:15" s="28" customFormat="1" ht="15" outlineLevel="1" x14ac:dyDescent="0.25">
      <c r="A1128" s="90" t="s">
        <v>3008</v>
      </c>
      <c r="B1128" s="91" t="s">
        <v>2849</v>
      </c>
      <c r="C1128" s="91" t="s">
        <v>570</v>
      </c>
      <c r="D1128" s="91" t="s">
        <v>2970</v>
      </c>
      <c r="E1128" s="92" t="s">
        <v>2971</v>
      </c>
      <c r="F1128" s="93" t="s">
        <v>238</v>
      </c>
      <c r="G1128" s="99">
        <v>1</v>
      </c>
      <c r="H1128" s="95">
        <f>ROUND(I1128/G1128,2)</f>
        <v>14826.67</v>
      </c>
      <c r="I1128" s="96">
        <v>14826.67</v>
      </c>
      <c r="J1128" s="95">
        <f>ROUND(H1128*$H$13*$I$13,2)</f>
        <v>16503.29</v>
      </c>
      <c r="K1128" s="96">
        <f>ROUND(G1128*J1128,2)</f>
        <v>16503.29</v>
      </c>
      <c r="L1128" s="89"/>
      <c r="M1128" s="235"/>
      <c r="N1128" s="253">
        <f>ROUND(I1128*H$13*I$13,2)</f>
        <v>16503.29</v>
      </c>
      <c r="O1128" s="254">
        <f t="shared" si="28"/>
        <v>0</v>
      </c>
    </row>
    <row r="1129" spans="1:15" s="28" customFormat="1" ht="15" outlineLevel="1" x14ac:dyDescent="0.25">
      <c r="A1129" s="116" t="s">
        <v>3009</v>
      </c>
      <c r="B1129" s="117" t="s">
        <v>2849</v>
      </c>
      <c r="C1129" s="117" t="s">
        <v>572</v>
      </c>
      <c r="D1129" s="117" t="s">
        <v>2602</v>
      </c>
      <c r="E1129" s="118" t="s">
        <v>3010</v>
      </c>
      <c r="F1129" s="119" t="s">
        <v>238</v>
      </c>
      <c r="G1129" s="120">
        <v>1</v>
      </c>
      <c r="H1129" s="95">
        <f>ROUND(I1129/G1129,2)</f>
        <v>134405.09</v>
      </c>
      <c r="I1129" s="121">
        <v>134405.09</v>
      </c>
      <c r="J1129" s="122">
        <f>ROUND(H1129*$I$13,2)</f>
        <v>146958.53</v>
      </c>
      <c r="K1129" s="121">
        <f>ROUND(G1129*J1129,2)</f>
        <v>146958.53</v>
      </c>
      <c r="L1129" s="121" t="s">
        <v>2396</v>
      </c>
      <c r="M1129" s="235"/>
      <c r="N1129" s="253">
        <f>ROUND(I1129*I$13,2)</f>
        <v>146958.53</v>
      </c>
      <c r="O1129" s="254">
        <f t="shared" si="28"/>
        <v>0</v>
      </c>
    </row>
    <row r="1130" spans="1:15" s="28" customFormat="1" ht="15" outlineLevel="1" x14ac:dyDescent="0.25">
      <c r="A1130" s="90" t="s">
        <v>3011</v>
      </c>
      <c r="B1130" s="91" t="s">
        <v>2849</v>
      </c>
      <c r="C1130" s="91" t="s">
        <v>576</v>
      </c>
      <c r="D1130" s="91" t="s">
        <v>2884</v>
      </c>
      <c r="E1130" s="92" t="s">
        <v>2885</v>
      </c>
      <c r="F1130" s="93" t="s">
        <v>238</v>
      </c>
      <c r="G1130" s="99">
        <v>1</v>
      </c>
      <c r="H1130" s="95">
        <f>ROUND(I1130/G1130,2)</f>
        <v>30758.69</v>
      </c>
      <c r="I1130" s="96">
        <v>30758.69</v>
      </c>
      <c r="J1130" s="95">
        <f>ROUND(H1130*$H$13*$I$13,2)</f>
        <v>34236.92</v>
      </c>
      <c r="K1130" s="96">
        <f>ROUND(G1130*J1130,2)</f>
        <v>34236.92</v>
      </c>
      <c r="L1130" s="89"/>
      <c r="M1130" s="235"/>
      <c r="N1130" s="253">
        <f>ROUND(I1130*H$13*I$13,2)</f>
        <v>34236.92</v>
      </c>
      <c r="O1130" s="254">
        <f t="shared" si="28"/>
        <v>0</v>
      </c>
    </row>
    <row r="1131" spans="1:15" s="28" customFormat="1" ht="15" outlineLevel="1" x14ac:dyDescent="0.25">
      <c r="A1131" s="90" t="s">
        <v>3012</v>
      </c>
      <c r="B1131" s="91" t="s">
        <v>2849</v>
      </c>
      <c r="C1131" s="91" t="s">
        <v>3013</v>
      </c>
      <c r="D1131" s="91" t="s">
        <v>3014</v>
      </c>
      <c r="E1131" s="92" t="s">
        <v>3015</v>
      </c>
      <c r="F1131" s="93" t="s">
        <v>238</v>
      </c>
      <c r="G1131" s="99">
        <v>1</v>
      </c>
      <c r="H1131" s="95">
        <f>ROUND(I1131/G1131,2)</f>
        <v>6716.61</v>
      </c>
      <c r="I1131" s="96">
        <v>6716.61</v>
      </c>
      <c r="J1131" s="95">
        <f>ROUND(H1131*$H$13*$I$13,2)</f>
        <v>7476.13</v>
      </c>
      <c r="K1131" s="96">
        <f>ROUND(G1131*J1131,2)</f>
        <v>7476.13</v>
      </c>
      <c r="L1131" s="89"/>
      <c r="M1131" s="235"/>
      <c r="N1131" s="253">
        <f>ROUND(I1131*H$13*I$13,2)</f>
        <v>7476.13</v>
      </c>
      <c r="O1131" s="254">
        <f t="shared" si="28"/>
        <v>0</v>
      </c>
    </row>
    <row r="1132" spans="1:15" s="28" customFormat="1" ht="15" outlineLevel="1" x14ac:dyDescent="0.25">
      <c r="A1132" s="90" t="s">
        <v>3016</v>
      </c>
      <c r="B1132" s="91" t="s">
        <v>2849</v>
      </c>
      <c r="C1132" s="91" t="s">
        <v>3017</v>
      </c>
      <c r="D1132" s="91" t="s">
        <v>3018</v>
      </c>
      <c r="E1132" s="92" t="s">
        <v>3019</v>
      </c>
      <c r="F1132" s="93" t="s">
        <v>238</v>
      </c>
      <c r="G1132" s="99">
        <v>1</v>
      </c>
      <c r="H1132" s="95">
        <f>ROUND(I1132/G1132,2)</f>
        <v>4196.5</v>
      </c>
      <c r="I1132" s="96">
        <v>4196.5</v>
      </c>
      <c r="J1132" s="95">
        <f>ROUND(H1132*$H$13*$I$13,2)</f>
        <v>4671.05</v>
      </c>
      <c r="K1132" s="96">
        <f>ROUND(G1132*J1132,2)</f>
        <v>4671.05</v>
      </c>
      <c r="L1132" s="89"/>
      <c r="M1132" s="235"/>
      <c r="N1132" s="253">
        <f>ROUND(I1132*H$13*I$13,2)</f>
        <v>4671.05</v>
      </c>
      <c r="O1132" s="254">
        <f t="shared" si="28"/>
        <v>0</v>
      </c>
    </row>
    <row r="1133" spans="1:15" s="28" customFormat="1" ht="15" outlineLevel="1" x14ac:dyDescent="0.25">
      <c r="A1133" s="90" t="s">
        <v>3020</v>
      </c>
      <c r="B1133" s="91" t="s">
        <v>2849</v>
      </c>
      <c r="C1133" s="91" t="s">
        <v>580</v>
      </c>
      <c r="D1133" s="91" t="s">
        <v>2705</v>
      </c>
      <c r="E1133" s="92" t="s">
        <v>2706</v>
      </c>
      <c r="F1133" s="93" t="s">
        <v>238</v>
      </c>
      <c r="G1133" s="99">
        <v>1</v>
      </c>
      <c r="H1133" s="95">
        <f>ROUND(I1133/G1133,2)</f>
        <v>6328.96</v>
      </c>
      <c r="I1133" s="96">
        <v>6328.96</v>
      </c>
      <c r="J1133" s="95">
        <f>ROUND(H1133*$H$13*$I$13,2)</f>
        <v>7044.65</v>
      </c>
      <c r="K1133" s="96">
        <f>ROUND(G1133*J1133,2)</f>
        <v>7044.65</v>
      </c>
      <c r="L1133" s="89"/>
      <c r="M1133" s="235"/>
      <c r="N1133" s="253">
        <f>ROUND(I1133*H$13*I$13,2)</f>
        <v>7044.65</v>
      </c>
      <c r="O1133" s="254">
        <f t="shared" si="28"/>
        <v>0</v>
      </c>
    </row>
    <row r="1134" spans="1:15" s="28" customFormat="1" ht="15" outlineLevel="1" x14ac:dyDescent="0.25">
      <c r="A1134" s="116" t="s">
        <v>3021</v>
      </c>
      <c r="B1134" s="117" t="s">
        <v>2849</v>
      </c>
      <c r="C1134" s="117" t="s">
        <v>582</v>
      </c>
      <c r="D1134" s="117" t="s">
        <v>2602</v>
      </c>
      <c r="E1134" s="118" t="s">
        <v>3022</v>
      </c>
      <c r="F1134" s="119" t="s">
        <v>238</v>
      </c>
      <c r="G1134" s="120">
        <v>1</v>
      </c>
      <c r="H1134" s="95">
        <f>ROUND(I1134/G1134,2)</f>
        <v>105425.53</v>
      </c>
      <c r="I1134" s="121">
        <v>105425.53</v>
      </c>
      <c r="J1134" s="122">
        <f>ROUND(H1134*$I$13,2)</f>
        <v>115272.27</v>
      </c>
      <c r="K1134" s="121">
        <f>ROUND(G1134*J1134,2)</f>
        <v>115272.27</v>
      </c>
      <c r="L1134" s="121" t="s">
        <v>2396</v>
      </c>
      <c r="M1134" s="235"/>
      <c r="N1134" s="253">
        <f>ROUND(I1134*I$13,2)</f>
        <v>115272.27</v>
      </c>
      <c r="O1134" s="254">
        <f t="shared" si="28"/>
        <v>0</v>
      </c>
    </row>
    <row r="1135" spans="1:15" s="28" customFormat="1" ht="22.5" outlineLevel="1" x14ac:dyDescent="0.25">
      <c r="A1135" s="90" t="s">
        <v>3023</v>
      </c>
      <c r="B1135" s="91" t="s">
        <v>2849</v>
      </c>
      <c r="C1135" s="91" t="s">
        <v>584</v>
      </c>
      <c r="D1135" s="91" t="s">
        <v>2858</v>
      </c>
      <c r="E1135" s="92" t="s">
        <v>2859</v>
      </c>
      <c r="F1135" s="93" t="s">
        <v>238</v>
      </c>
      <c r="G1135" s="99">
        <v>1</v>
      </c>
      <c r="H1135" s="95">
        <f>ROUND(I1135/G1135,2)</f>
        <v>6434.23</v>
      </c>
      <c r="I1135" s="96">
        <v>6434.23</v>
      </c>
      <c r="J1135" s="95">
        <f>ROUND(H1135*$H$13*$I$13,2)</f>
        <v>7161.82</v>
      </c>
      <c r="K1135" s="96">
        <f>ROUND(G1135*J1135,2)</f>
        <v>7161.82</v>
      </c>
      <c r="L1135" s="89"/>
      <c r="M1135" s="235"/>
      <c r="N1135" s="253">
        <f>ROUND(I1135*H$13*I$13,2)</f>
        <v>7161.82</v>
      </c>
      <c r="O1135" s="254">
        <f t="shared" si="28"/>
        <v>0</v>
      </c>
    </row>
    <row r="1136" spans="1:15" s="28" customFormat="1" ht="15" outlineLevel="1" x14ac:dyDescent="0.25">
      <c r="A1136" s="90" t="s">
        <v>3024</v>
      </c>
      <c r="B1136" s="91" t="s">
        <v>2849</v>
      </c>
      <c r="C1136" s="91" t="s">
        <v>586</v>
      </c>
      <c r="D1136" s="91" t="s">
        <v>3025</v>
      </c>
      <c r="E1136" s="92" t="s">
        <v>3026</v>
      </c>
      <c r="F1136" s="93" t="s">
        <v>238</v>
      </c>
      <c r="G1136" s="99">
        <v>1</v>
      </c>
      <c r="H1136" s="95">
        <f>ROUND(I1136/G1136,2)</f>
        <v>28659.02</v>
      </c>
      <c r="I1136" s="96">
        <v>28659.02</v>
      </c>
      <c r="J1136" s="95">
        <f>ROUND(H1136*$H$13*$I$13,2)</f>
        <v>31899.82</v>
      </c>
      <c r="K1136" s="96">
        <f>ROUND(G1136*J1136,2)</f>
        <v>31899.82</v>
      </c>
      <c r="L1136" s="89"/>
      <c r="M1136" s="235"/>
      <c r="N1136" s="253">
        <f>ROUND(I1136*H$13*I$13,2)</f>
        <v>31899.82</v>
      </c>
      <c r="O1136" s="254">
        <f t="shared" si="28"/>
        <v>0</v>
      </c>
    </row>
    <row r="1137" spans="1:15" s="28" customFormat="1" ht="18" customHeight="1" x14ac:dyDescent="0.25">
      <c r="A1137" s="79" t="s">
        <v>58</v>
      </c>
      <c r="B1137" s="299" t="s">
        <v>3027</v>
      </c>
      <c r="C1137" s="299"/>
      <c r="D1137" s="299"/>
      <c r="E1137" s="80" t="s">
        <v>3028</v>
      </c>
      <c r="F1137" s="81"/>
      <c r="G1137" s="82"/>
      <c r="H1137" s="83">
        <v>13532869.109999999</v>
      </c>
      <c r="I1137" s="83">
        <f>SUM(I1140:I1234)</f>
        <v>13532869.109999999</v>
      </c>
      <c r="J1137" s="83"/>
      <c r="K1137" s="83">
        <f t="shared" ref="K1137" si="29">SUM(K1140:K1234)</f>
        <v>15040662.279999999</v>
      </c>
      <c r="L1137" s="83"/>
      <c r="M1137" s="235"/>
      <c r="N1137" s="253">
        <f>ROUND(I1137*H$13*I$13,2)</f>
        <v>15063182.189999999</v>
      </c>
      <c r="O1137" s="254">
        <f t="shared" si="28"/>
        <v>22519.91</v>
      </c>
    </row>
    <row r="1138" spans="1:15" s="28" customFormat="1" ht="18" customHeight="1" x14ac:dyDescent="0.25">
      <c r="A1138" s="109"/>
      <c r="B1138" s="110"/>
      <c r="C1138" s="110"/>
      <c r="D1138" s="110"/>
      <c r="E1138" s="111" t="s">
        <v>2288</v>
      </c>
      <c r="F1138" s="112"/>
      <c r="G1138" s="113"/>
      <c r="H1138" s="114"/>
      <c r="I1138" s="115">
        <f>I1141+I1142+I1144+I1145+I1147+I1148+I1149+I1150+I1151+I1154+I1155+I1156+I1157+I1158+I1159+I1160+I1162</f>
        <v>1144701.1100000001</v>
      </c>
      <c r="J1138" s="122"/>
      <c r="K1138" s="115">
        <f t="shared" ref="K1138" si="30">K1141+K1142+K1144+K1145+K1147+K1148+K1149+K1150+K1151+K1154+K1155+K1156+K1157+K1158+K1159+K1160+K1162</f>
        <v>1251616.18</v>
      </c>
      <c r="L1138" s="115"/>
      <c r="M1138" s="235"/>
      <c r="N1138" s="253">
        <f>ROUND(I1138*H$13*I$13,2)</f>
        <v>1274145.29</v>
      </c>
      <c r="O1138" s="254">
        <f t="shared" si="28"/>
        <v>22529.11</v>
      </c>
    </row>
    <row r="1139" spans="1:15" s="11" customFormat="1" ht="18" customHeight="1" outlineLevel="1" x14ac:dyDescent="0.25">
      <c r="A1139" s="85"/>
      <c r="B1139" s="125"/>
      <c r="C1139" s="125"/>
      <c r="D1139" s="125"/>
      <c r="E1139" s="126" t="s">
        <v>3029</v>
      </c>
      <c r="F1139" s="86"/>
      <c r="G1139" s="87"/>
      <c r="H1139" s="88"/>
      <c r="I1139" s="127"/>
      <c r="J1139" s="127"/>
      <c r="K1139" s="127"/>
      <c r="L1139" s="127"/>
      <c r="M1139" s="236"/>
      <c r="N1139" s="253">
        <f>ROUND(I1139*H$13*I$13,2)</f>
        <v>0</v>
      </c>
      <c r="O1139" s="254">
        <f t="shared" si="28"/>
        <v>0</v>
      </c>
    </row>
    <row r="1140" spans="1:15" s="28" customFormat="1" ht="22.5" outlineLevel="1" x14ac:dyDescent="0.25">
      <c r="A1140" s="90" t="s">
        <v>2005</v>
      </c>
      <c r="B1140" s="91" t="s">
        <v>3030</v>
      </c>
      <c r="C1140" s="91" t="s">
        <v>40</v>
      </c>
      <c r="D1140" s="91" t="s">
        <v>3031</v>
      </c>
      <c r="E1140" s="92" t="s">
        <v>3032</v>
      </c>
      <c r="F1140" s="93" t="s">
        <v>238</v>
      </c>
      <c r="G1140" s="99">
        <v>2</v>
      </c>
      <c r="H1140" s="95">
        <f>ROUND(I1140/G1140,2)</f>
        <v>9498.56</v>
      </c>
      <c r="I1140" s="96">
        <v>18997.12</v>
      </c>
      <c r="J1140" s="95">
        <f>ROUND(H1140*$H$13*$I$13,2)</f>
        <v>10572.67</v>
      </c>
      <c r="K1140" s="96">
        <f>ROUND(G1140*J1140,2)</f>
        <v>21145.34</v>
      </c>
      <c r="L1140" s="89"/>
      <c r="M1140" s="235"/>
      <c r="N1140" s="253">
        <f>ROUND(I1140*H$13*I$13,2)</f>
        <v>21145.34</v>
      </c>
      <c r="O1140" s="254">
        <f t="shared" si="28"/>
        <v>0</v>
      </c>
    </row>
    <row r="1141" spans="1:15" s="28" customFormat="1" ht="15" outlineLevel="1" x14ac:dyDescent="0.25">
      <c r="A1141" s="116" t="s">
        <v>2441</v>
      </c>
      <c r="B1141" s="117" t="s">
        <v>3030</v>
      </c>
      <c r="C1141" s="117" t="s">
        <v>165</v>
      </c>
      <c r="D1141" s="117" t="s">
        <v>2602</v>
      </c>
      <c r="E1141" s="118" t="s">
        <v>3033</v>
      </c>
      <c r="F1141" s="119" t="s">
        <v>238</v>
      </c>
      <c r="G1141" s="120">
        <v>1</v>
      </c>
      <c r="H1141" s="95">
        <f>ROUND(I1141/G1141,2)</f>
        <v>143411.16</v>
      </c>
      <c r="I1141" s="121">
        <v>143411.16</v>
      </c>
      <c r="J1141" s="122">
        <f>ROUND(H1141*$I$13,2)</f>
        <v>156805.76000000001</v>
      </c>
      <c r="K1141" s="121">
        <f>ROUND(G1141*J1141,2)</f>
        <v>156805.76000000001</v>
      </c>
      <c r="L1141" s="121" t="s">
        <v>2396</v>
      </c>
      <c r="M1141" s="235"/>
      <c r="N1141" s="253">
        <f t="shared" ref="N1141:N1142" si="31">ROUND(I1141*I$13,2)</f>
        <v>156805.76000000001</v>
      </c>
      <c r="O1141" s="254">
        <f t="shared" si="28"/>
        <v>0</v>
      </c>
    </row>
    <row r="1142" spans="1:15" s="28" customFormat="1" ht="15" outlineLevel="1" x14ac:dyDescent="0.25">
      <c r="A1142" s="116" t="s">
        <v>2444</v>
      </c>
      <c r="B1142" s="117" t="s">
        <v>3030</v>
      </c>
      <c r="C1142" s="117" t="s">
        <v>169</v>
      </c>
      <c r="D1142" s="117" t="s">
        <v>2602</v>
      </c>
      <c r="E1142" s="118" t="s">
        <v>3034</v>
      </c>
      <c r="F1142" s="119" t="s">
        <v>238</v>
      </c>
      <c r="G1142" s="120">
        <v>1</v>
      </c>
      <c r="H1142" s="95">
        <f>ROUND(I1142/G1142,2)</f>
        <v>185307.77</v>
      </c>
      <c r="I1142" s="121">
        <v>185307.77</v>
      </c>
      <c r="J1142" s="122">
        <f>ROUND(H1142*$I$13,2)</f>
        <v>202615.52</v>
      </c>
      <c r="K1142" s="121">
        <f>ROUND(G1142*J1142,2)</f>
        <v>202615.52</v>
      </c>
      <c r="L1142" s="121" t="s">
        <v>2396</v>
      </c>
      <c r="M1142" s="235"/>
      <c r="N1142" s="253">
        <f t="shared" si="31"/>
        <v>202615.52</v>
      </c>
      <c r="O1142" s="254">
        <f t="shared" si="28"/>
        <v>0</v>
      </c>
    </row>
    <row r="1143" spans="1:15" s="28" customFormat="1" ht="22.5" outlineLevel="1" x14ac:dyDescent="0.25">
      <c r="A1143" s="90" t="s">
        <v>2447</v>
      </c>
      <c r="B1143" s="91" t="s">
        <v>3030</v>
      </c>
      <c r="C1143" s="91" t="s">
        <v>41</v>
      </c>
      <c r="D1143" s="91" t="s">
        <v>3035</v>
      </c>
      <c r="E1143" s="92" t="s">
        <v>3036</v>
      </c>
      <c r="F1143" s="93" t="s">
        <v>238</v>
      </c>
      <c r="G1143" s="99">
        <v>2</v>
      </c>
      <c r="H1143" s="95">
        <f>ROUND(I1143/G1143,2)</f>
        <v>4211.82</v>
      </c>
      <c r="I1143" s="96">
        <v>8423.6299999999992</v>
      </c>
      <c r="J1143" s="95">
        <f>ROUND(H1143*$H$13*$I$13,2)</f>
        <v>4688.1000000000004</v>
      </c>
      <c r="K1143" s="96">
        <f>ROUND(G1143*J1143,2)</f>
        <v>9376.2000000000007</v>
      </c>
      <c r="L1143" s="89"/>
      <c r="M1143" s="235"/>
      <c r="N1143" s="253">
        <f>ROUND(I1143*H$13*I$13,2)</f>
        <v>9376.18</v>
      </c>
      <c r="O1143" s="254">
        <f t="shared" si="28"/>
        <v>-0.02</v>
      </c>
    </row>
    <row r="1144" spans="1:15" s="28" customFormat="1" ht="22.5" outlineLevel="1" x14ac:dyDescent="0.25">
      <c r="A1144" s="116" t="s">
        <v>2450</v>
      </c>
      <c r="B1144" s="117" t="s">
        <v>3030</v>
      </c>
      <c r="C1144" s="117" t="s">
        <v>283</v>
      </c>
      <c r="D1144" s="117" t="s">
        <v>2602</v>
      </c>
      <c r="E1144" s="118" t="s">
        <v>3037</v>
      </c>
      <c r="F1144" s="119" t="s">
        <v>238</v>
      </c>
      <c r="G1144" s="120">
        <v>1</v>
      </c>
      <c r="H1144" s="95">
        <f>ROUND(I1144/G1144,2)</f>
        <v>141580.91</v>
      </c>
      <c r="I1144" s="121">
        <v>141580.91</v>
      </c>
      <c r="J1144" s="122">
        <f>ROUND(H1144*$I$13,2)</f>
        <v>154804.57</v>
      </c>
      <c r="K1144" s="121">
        <f>ROUND(G1144*J1144,2)</f>
        <v>154804.57</v>
      </c>
      <c r="L1144" s="121" t="s">
        <v>2396</v>
      </c>
      <c r="M1144" s="235"/>
      <c r="N1144" s="253">
        <f t="shared" ref="N1144:N1145" si="32">ROUND(I1144*I$13,2)</f>
        <v>154804.57</v>
      </c>
      <c r="O1144" s="254">
        <f t="shared" si="28"/>
        <v>0</v>
      </c>
    </row>
    <row r="1145" spans="1:15" s="28" customFormat="1" ht="15" outlineLevel="1" x14ac:dyDescent="0.25">
      <c r="A1145" s="116" t="s">
        <v>2453</v>
      </c>
      <c r="B1145" s="117" t="s">
        <v>3030</v>
      </c>
      <c r="C1145" s="117" t="s">
        <v>287</v>
      </c>
      <c r="D1145" s="117" t="s">
        <v>2602</v>
      </c>
      <c r="E1145" s="118" t="s">
        <v>3038</v>
      </c>
      <c r="F1145" s="119" t="s">
        <v>238</v>
      </c>
      <c r="G1145" s="120">
        <v>1</v>
      </c>
      <c r="H1145" s="95">
        <f>ROUND(I1145/G1145,2)</f>
        <v>36782.21</v>
      </c>
      <c r="I1145" s="121">
        <v>36782.21</v>
      </c>
      <c r="J1145" s="122">
        <f>ROUND(H1145*$I$13,2)</f>
        <v>40217.67</v>
      </c>
      <c r="K1145" s="121">
        <f>ROUND(G1145*J1145,2)</f>
        <v>40217.67</v>
      </c>
      <c r="L1145" s="121" t="s">
        <v>2396</v>
      </c>
      <c r="M1145" s="235"/>
      <c r="N1145" s="253">
        <f t="shared" si="32"/>
        <v>40217.67</v>
      </c>
      <c r="O1145" s="254">
        <f t="shared" si="28"/>
        <v>0</v>
      </c>
    </row>
    <row r="1146" spans="1:15" s="28" customFormat="1" ht="22.5" outlineLevel="1" x14ac:dyDescent="0.25">
      <c r="A1146" s="90" t="s">
        <v>2456</v>
      </c>
      <c r="B1146" s="91" t="s">
        <v>3030</v>
      </c>
      <c r="C1146" s="91" t="s">
        <v>44</v>
      </c>
      <c r="D1146" s="91" t="s">
        <v>3039</v>
      </c>
      <c r="E1146" s="92" t="s">
        <v>3040</v>
      </c>
      <c r="F1146" s="93" t="s">
        <v>238</v>
      </c>
      <c r="G1146" s="99">
        <v>5</v>
      </c>
      <c r="H1146" s="95">
        <f>ROUND(I1146/G1146,2)</f>
        <v>5143.45</v>
      </c>
      <c r="I1146" s="96">
        <v>25717.26</v>
      </c>
      <c r="J1146" s="95">
        <f>ROUND(H1146*$H$13*$I$13,2)</f>
        <v>5725.08</v>
      </c>
      <c r="K1146" s="96">
        <f>ROUND(G1146*J1146,2)</f>
        <v>28625.4</v>
      </c>
      <c r="L1146" s="89"/>
      <c r="M1146" s="235"/>
      <c r="N1146" s="253">
        <f>ROUND(I1146*H$13*I$13,2)</f>
        <v>28625.4</v>
      </c>
      <c r="O1146" s="254">
        <f t="shared" si="28"/>
        <v>0</v>
      </c>
    </row>
    <row r="1147" spans="1:15" s="28" customFormat="1" ht="15" outlineLevel="1" x14ac:dyDescent="0.25">
      <c r="A1147" s="116" t="s">
        <v>2460</v>
      </c>
      <c r="B1147" s="117" t="s">
        <v>3030</v>
      </c>
      <c r="C1147" s="117" t="s">
        <v>1817</v>
      </c>
      <c r="D1147" s="117" t="s">
        <v>2602</v>
      </c>
      <c r="E1147" s="118" t="s">
        <v>3041</v>
      </c>
      <c r="F1147" s="119" t="s">
        <v>238</v>
      </c>
      <c r="G1147" s="120">
        <v>1</v>
      </c>
      <c r="H1147" s="95">
        <f>ROUND(I1147/G1147,2)</f>
        <v>94417.75</v>
      </c>
      <c r="I1147" s="121">
        <v>94417.75</v>
      </c>
      <c r="J1147" s="122">
        <f>ROUND(H1147*$I$13,2)</f>
        <v>103236.37</v>
      </c>
      <c r="K1147" s="121">
        <f>ROUND(G1147*J1147,2)</f>
        <v>103236.37</v>
      </c>
      <c r="L1147" s="121" t="s">
        <v>2396</v>
      </c>
      <c r="M1147" s="235"/>
      <c r="N1147" s="253">
        <f t="shared" ref="N1147:N1151" si="33">ROUND(I1147*I$13,2)</f>
        <v>103236.37</v>
      </c>
      <c r="O1147" s="254">
        <f t="shared" si="28"/>
        <v>0</v>
      </c>
    </row>
    <row r="1148" spans="1:15" s="28" customFormat="1" ht="15" outlineLevel="1" x14ac:dyDescent="0.25">
      <c r="A1148" s="116" t="s">
        <v>3042</v>
      </c>
      <c r="B1148" s="117" t="s">
        <v>3030</v>
      </c>
      <c r="C1148" s="117" t="s">
        <v>1821</v>
      </c>
      <c r="D1148" s="117" t="s">
        <v>2602</v>
      </c>
      <c r="E1148" s="118" t="s">
        <v>3043</v>
      </c>
      <c r="F1148" s="119" t="s">
        <v>238</v>
      </c>
      <c r="G1148" s="120">
        <v>1</v>
      </c>
      <c r="H1148" s="95">
        <f>ROUND(I1148/G1148,2)</f>
        <v>31308.639999999999</v>
      </c>
      <c r="I1148" s="121">
        <v>31308.639999999999</v>
      </c>
      <c r="J1148" s="122">
        <f>ROUND(H1148*$I$13,2)</f>
        <v>34232.870000000003</v>
      </c>
      <c r="K1148" s="121">
        <f>ROUND(G1148*J1148,2)</f>
        <v>34232.870000000003</v>
      </c>
      <c r="L1148" s="121" t="s">
        <v>2396</v>
      </c>
      <c r="M1148" s="235"/>
      <c r="N1148" s="253">
        <f t="shared" si="33"/>
        <v>34232.870000000003</v>
      </c>
      <c r="O1148" s="254">
        <f t="shared" si="28"/>
        <v>0</v>
      </c>
    </row>
    <row r="1149" spans="1:15" s="28" customFormat="1" ht="15" outlineLevel="1" x14ac:dyDescent="0.25">
      <c r="A1149" s="116" t="s">
        <v>3044</v>
      </c>
      <c r="B1149" s="117" t="s">
        <v>3030</v>
      </c>
      <c r="C1149" s="117" t="s">
        <v>1824</v>
      </c>
      <c r="D1149" s="117" t="s">
        <v>2602</v>
      </c>
      <c r="E1149" s="118" t="s">
        <v>3045</v>
      </c>
      <c r="F1149" s="119" t="s">
        <v>238</v>
      </c>
      <c r="G1149" s="120">
        <v>1</v>
      </c>
      <c r="H1149" s="95">
        <f>ROUND(I1149/G1149,2)</f>
        <v>36193.06</v>
      </c>
      <c r="I1149" s="121">
        <v>36193.06</v>
      </c>
      <c r="J1149" s="122">
        <f>ROUND(H1149*$I$13,2)</f>
        <v>39573.49</v>
      </c>
      <c r="K1149" s="121">
        <f>ROUND(G1149*J1149,2)</f>
        <v>39573.49</v>
      </c>
      <c r="L1149" s="121" t="s">
        <v>2396</v>
      </c>
      <c r="M1149" s="235"/>
      <c r="N1149" s="253">
        <f t="shared" si="33"/>
        <v>39573.49</v>
      </c>
      <c r="O1149" s="254">
        <f t="shared" si="28"/>
        <v>0</v>
      </c>
    </row>
    <row r="1150" spans="1:15" s="28" customFormat="1" ht="15" outlineLevel="1" x14ac:dyDescent="0.25">
      <c r="A1150" s="116" t="s">
        <v>3046</v>
      </c>
      <c r="B1150" s="117" t="s">
        <v>3030</v>
      </c>
      <c r="C1150" s="117" t="s">
        <v>1828</v>
      </c>
      <c r="D1150" s="117" t="s">
        <v>2602</v>
      </c>
      <c r="E1150" s="118" t="s">
        <v>3047</v>
      </c>
      <c r="F1150" s="119" t="s">
        <v>238</v>
      </c>
      <c r="G1150" s="120">
        <v>1</v>
      </c>
      <c r="H1150" s="95">
        <f>ROUND(I1150/G1150,2)</f>
        <v>12754.56</v>
      </c>
      <c r="I1150" s="121">
        <v>12754.56</v>
      </c>
      <c r="J1150" s="122">
        <f>ROUND(H1150*$I$13,2)</f>
        <v>13945.84</v>
      </c>
      <c r="K1150" s="121">
        <f>ROUND(G1150*J1150,2)</f>
        <v>13945.84</v>
      </c>
      <c r="L1150" s="121" t="s">
        <v>2396</v>
      </c>
      <c r="M1150" s="235"/>
      <c r="N1150" s="253">
        <f t="shared" si="33"/>
        <v>13945.84</v>
      </c>
      <c r="O1150" s="254">
        <f t="shared" si="28"/>
        <v>0</v>
      </c>
    </row>
    <row r="1151" spans="1:15" s="28" customFormat="1" ht="15" outlineLevel="1" x14ac:dyDescent="0.25">
      <c r="A1151" s="116" t="s">
        <v>3048</v>
      </c>
      <c r="B1151" s="117" t="s">
        <v>3030</v>
      </c>
      <c r="C1151" s="117" t="s">
        <v>1831</v>
      </c>
      <c r="D1151" s="117" t="s">
        <v>2602</v>
      </c>
      <c r="E1151" s="118" t="s">
        <v>3049</v>
      </c>
      <c r="F1151" s="119" t="s">
        <v>238</v>
      </c>
      <c r="G1151" s="120">
        <v>1</v>
      </c>
      <c r="H1151" s="95">
        <f>ROUND(I1151/G1151,2)</f>
        <v>28345.94</v>
      </c>
      <c r="I1151" s="121">
        <v>28345.94</v>
      </c>
      <c r="J1151" s="122">
        <f>ROUND(H1151*$I$13,2)</f>
        <v>30993.45</v>
      </c>
      <c r="K1151" s="121">
        <f>ROUND(G1151*J1151,2)</f>
        <v>30993.45</v>
      </c>
      <c r="L1151" s="121" t="s">
        <v>2396</v>
      </c>
      <c r="M1151" s="235"/>
      <c r="N1151" s="253">
        <f t="shared" si="33"/>
        <v>30993.45</v>
      </c>
      <c r="O1151" s="254">
        <f t="shared" si="28"/>
        <v>0</v>
      </c>
    </row>
    <row r="1152" spans="1:15" s="11" customFormat="1" ht="15" outlineLevel="1" x14ac:dyDescent="0.25">
      <c r="A1152" s="129"/>
      <c r="B1152" s="130"/>
      <c r="C1152" s="130"/>
      <c r="D1152" s="130"/>
      <c r="E1152" s="131" t="s">
        <v>3050</v>
      </c>
      <c r="F1152" s="132"/>
      <c r="G1152" s="133"/>
      <c r="H1152" s="134"/>
      <c r="I1152" s="135"/>
      <c r="J1152" s="134"/>
      <c r="K1152" s="135"/>
      <c r="L1152" s="135"/>
      <c r="M1152" s="236"/>
      <c r="N1152" s="253">
        <f>ROUND(I1152*H$13*I$13,2)</f>
        <v>0</v>
      </c>
      <c r="O1152" s="254">
        <f t="shared" si="28"/>
        <v>0</v>
      </c>
    </row>
    <row r="1153" spans="1:15" s="28" customFormat="1" ht="22.5" outlineLevel="1" x14ac:dyDescent="0.25">
      <c r="A1153" s="90" t="s">
        <v>3051</v>
      </c>
      <c r="B1153" s="91" t="s">
        <v>3030</v>
      </c>
      <c r="C1153" s="91" t="s">
        <v>46</v>
      </c>
      <c r="D1153" s="91" t="s">
        <v>3052</v>
      </c>
      <c r="E1153" s="92" t="s">
        <v>3053</v>
      </c>
      <c r="F1153" s="93" t="s">
        <v>238</v>
      </c>
      <c r="G1153" s="99">
        <v>7</v>
      </c>
      <c r="H1153" s="95">
        <f>ROUND(I1153/G1153,2)</f>
        <v>3509.96</v>
      </c>
      <c r="I1153" s="96">
        <v>24569.69</v>
      </c>
      <c r="J1153" s="95">
        <f>ROUND(H1153*$H$13*$I$13,2)</f>
        <v>3906.87</v>
      </c>
      <c r="K1153" s="96">
        <f>ROUND(G1153*J1153,2)</f>
        <v>27348.09</v>
      </c>
      <c r="L1153" s="89"/>
      <c r="M1153" s="235"/>
      <c r="N1153" s="253">
        <f>ROUND(I1153*H$13*I$13,2)</f>
        <v>27348.06</v>
      </c>
      <c r="O1153" s="254">
        <f t="shared" si="28"/>
        <v>-0.03</v>
      </c>
    </row>
    <row r="1154" spans="1:15" s="28" customFormat="1" ht="15" outlineLevel="1" x14ac:dyDescent="0.25">
      <c r="A1154" s="116" t="s">
        <v>3054</v>
      </c>
      <c r="B1154" s="117" t="s">
        <v>3030</v>
      </c>
      <c r="C1154" s="117" t="s">
        <v>182</v>
      </c>
      <c r="D1154" s="117" t="s">
        <v>2602</v>
      </c>
      <c r="E1154" s="118" t="s">
        <v>3055</v>
      </c>
      <c r="F1154" s="119" t="s">
        <v>238</v>
      </c>
      <c r="G1154" s="120">
        <v>1</v>
      </c>
      <c r="H1154" s="95">
        <f>ROUND(I1154/G1154,2)</f>
        <v>6348.66</v>
      </c>
      <c r="I1154" s="121">
        <v>6348.66</v>
      </c>
      <c r="J1154" s="122">
        <f>ROUND(H1154*$I$13,2)</f>
        <v>6941.62</v>
      </c>
      <c r="K1154" s="121">
        <f>ROUND(G1154*J1154,2)</f>
        <v>6941.62</v>
      </c>
      <c r="L1154" s="121" t="s">
        <v>2396</v>
      </c>
      <c r="M1154" s="235"/>
      <c r="N1154" s="253">
        <f t="shared" ref="N1154:N1160" si="34">ROUND(I1154*I$13,2)</f>
        <v>6941.62</v>
      </c>
      <c r="O1154" s="254">
        <f t="shared" si="28"/>
        <v>0</v>
      </c>
    </row>
    <row r="1155" spans="1:15" s="28" customFormat="1" ht="15" outlineLevel="1" x14ac:dyDescent="0.25">
      <c r="A1155" s="116" t="s">
        <v>3056</v>
      </c>
      <c r="B1155" s="117" t="s">
        <v>3030</v>
      </c>
      <c r="C1155" s="117" t="s">
        <v>1884</v>
      </c>
      <c r="D1155" s="117" t="s">
        <v>2602</v>
      </c>
      <c r="E1155" s="118" t="s">
        <v>3057</v>
      </c>
      <c r="F1155" s="119" t="s">
        <v>238</v>
      </c>
      <c r="G1155" s="120">
        <v>1</v>
      </c>
      <c r="H1155" s="95">
        <f>ROUND(I1155/G1155,2)</f>
        <v>4850.1400000000003</v>
      </c>
      <c r="I1155" s="121">
        <v>4850.1400000000003</v>
      </c>
      <c r="J1155" s="122">
        <f>ROUND(H1155*$I$13,2)</f>
        <v>5303.14</v>
      </c>
      <c r="K1155" s="121">
        <f>ROUND(G1155*J1155,2)</f>
        <v>5303.14</v>
      </c>
      <c r="L1155" s="121" t="s">
        <v>2396</v>
      </c>
      <c r="M1155" s="235"/>
      <c r="N1155" s="253">
        <f t="shared" si="34"/>
        <v>5303.14</v>
      </c>
      <c r="O1155" s="254">
        <f t="shared" si="28"/>
        <v>0</v>
      </c>
    </row>
    <row r="1156" spans="1:15" s="28" customFormat="1" ht="15" outlineLevel="1" x14ac:dyDescent="0.25">
      <c r="A1156" s="116" t="s">
        <v>3058</v>
      </c>
      <c r="B1156" s="117" t="s">
        <v>3030</v>
      </c>
      <c r="C1156" s="117" t="s">
        <v>1888</v>
      </c>
      <c r="D1156" s="117" t="s">
        <v>2602</v>
      </c>
      <c r="E1156" s="118" t="s">
        <v>3059</v>
      </c>
      <c r="F1156" s="119" t="s">
        <v>238</v>
      </c>
      <c r="G1156" s="120">
        <v>1</v>
      </c>
      <c r="H1156" s="95">
        <f>ROUND(I1156/G1156,2)</f>
        <v>88572.43</v>
      </c>
      <c r="I1156" s="121">
        <v>88572.43</v>
      </c>
      <c r="J1156" s="122">
        <f>ROUND(H1156*$I$13,2)</f>
        <v>96845.09</v>
      </c>
      <c r="K1156" s="121">
        <f>ROUND(G1156*J1156,2)</f>
        <v>96845.09</v>
      </c>
      <c r="L1156" s="121" t="s">
        <v>2396</v>
      </c>
      <c r="M1156" s="235"/>
      <c r="N1156" s="253">
        <f t="shared" si="34"/>
        <v>96845.09</v>
      </c>
      <c r="O1156" s="254">
        <f t="shared" si="28"/>
        <v>0</v>
      </c>
    </row>
    <row r="1157" spans="1:15" s="28" customFormat="1" ht="15" outlineLevel="1" x14ac:dyDescent="0.25">
      <c r="A1157" s="116" t="s">
        <v>3060</v>
      </c>
      <c r="B1157" s="117" t="s">
        <v>3030</v>
      </c>
      <c r="C1157" s="117" t="s">
        <v>1892</v>
      </c>
      <c r="D1157" s="117" t="s">
        <v>2602</v>
      </c>
      <c r="E1157" s="118" t="s">
        <v>3061</v>
      </c>
      <c r="F1157" s="119" t="s">
        <v>238</v>
      </c>
      <c r="G1157" s="120">
        <v>1</v>
      </c>
      <c r="H1157" s="95">
        <f>ROUND(I1157/G1157,2)</f>
        <v>89396.05</v>
      </c>
      <c r="I1157" s="121">
        <v>89396.05</v>
      </c>
      <c r="J1157" s="122">
        <f>ROUND(H1157*$I$13,2)</f>
        <v>97745.64</v>
      </c>
      <c r="K1157" s="121">
        <f>ROUND(G1157*J1157,2)</f>
        <v>97745.64</v>
      </c>
      <c r="L1157" s="121" t="s">
        <v>2396</v>
      </c>
      <c r="M1157" s="235"/>
      <c r="N1157" s="253">
        <f t="shared" si="34"/>
        <v>97745.64</v>
      </c>
      <c r="O1157" s="254">
        <f t="shared" si="28"/>
        <v>0</v>
      </c>
    </row>
    <row r="1158" spans="1:15" s="28" customFormat="1" ht="15" outlineLevel="1" x14ac:dyDescent="0.25">
      <c r="A1158" s="116" t="s">
        <v>3062</v>
      </c>
      <c r="B1158" s="117" t="s">
        <v>3030</v>
      </c>
      <c r="C1158" s="117" t="s">
        <v>1896</v>
      </c>
      <c r="D1158" s="117" t="s">
        <v>2602</v>
      </c>
      <c r="E1158" s="118" t="s">
        <v>3063</v>
      </c>
      <c r="F1158" s="119" t="s">
        <v>238</v>
      </c>
      <c r="G1158" s="120">
        <v>1</v>
      </c>
      <c r="H1158" s="95">
        <f>ROUND(I1158/G1158,2)</f>
        <v>87142.55</v>
      </c>
      <c r="I1158" s="121">
        <v>87142.55</v>
      </c>
      <c r="J1158" s="122">
        <f>ROUND(H1158*$I$13,2)</f>
        <v>95281.66</v>
      </c>
      <c r="K1158" s="121">
        <f>ROUND(G1158*J1158,2)</f>
        <v>95281.66</v>
      </c>
      <c r="L1158" s="121" t="s">
        <v>2396</v>
      </c>
      <c r="M1158" s="235"/>
      <c r="N1158" s="253">
        <f t="shared" si="34"/>
        <v>95281.66</v>
      </c>
      <c r="O1158" s="254">
        <f t="shared" si="28"/>
        <v>0</v>
      </c>
    </row>
    <row r="1159" spans="1:15" s="28" customFormat="1" ht="15" outlineLevel="1" x14ac:dyDescent="0.25">
      <c r="A1159" s="116" t="s">
        <v>3064</v>
      </c>
      <c r="B1159" s="117" t="s">
        <v>3030</v>
      </c>
      <c r="C1159" s="117" t="s">
        <v>1900</v>
      </c>
      <c r="D1159" s="117" t="s">
        <v>2602</v>
      </c>
      <c r="E1159" s="118" t="s">
        <v>3065</v>
      </c>
      <c r="F1159" s="119" t="s">
        <v>238</v>
      </c>
      <c r="G1159" s="120">
        <v>1</v>
      </c>
      <c r="H1159" s="95">
        <f>ROUND(I1159/G1159,2)</f>
        <v>54701.46</v>
      </c>
      <c r="I1159" s="121">
        <v>54701.46</v>
      </c>
      <c r="J1159" s="122">
        <f>ROUND(H1159*$I$13,2)</f>
        <v>59810.58</v>
      </c>
      <c r="K1159" s="121">
        <f>ROUND(G1159*J1159,2)</f>
        <v>59810.58</v>
      </c>
      <c r="L1159" s="121" t="s">
        <v>2396</v>
      </c>
      <c r="M1159" s="235"/>
      <c r="N1159" s="253">
        <f t="shared" si="34"/>
        <v>59810.58</v>
      </c>
      <c r="O1159" s="254">
        <f t="shared" si="28"/>
        <v>0</v>
      </c>
    </row>
    <row r="1160" spans="1:15" s="28" customFormat="1" ht="15" outlineLevel="1" x14ac:dyDescent="0.25">
      <c r="A1160" s="116" t="s">
        <v>3066</v>
      </c>
      <c r="B1160" s="117" t="s">
        <v>3030</v>
      </c>
      <c r="C1160" s="117" t="s">
        <v>2303</v>
      </c>
      <c r="D1160" s="117" t="s">
        <v>2602</v>
      </c>
      <c r="E1160" s="118" t="s">
        <v>3067</v>
      </c>
      <c r="F1160" s="119" t="s">
        <v>238</v>
      </c>
      <c r="G1160" s="120">
        <v>1</v>
      </c>
      <c r="H1160" s="95">
        <f>ROUND(I1160/G1160,2)</f>
        <v>90620.04</v>
      </c>
      <c r="I1160" s="121">
        <v>90620.04</v>
      </c>
      <c r="J1160" s="122">
        <f>ROUND(H1160*$I$13,2)</f>
        <v>99083.95</v>
      </c>
      <c r="K1160" s="121">
        <f>ROUND(G1160*J1160,2)</f>
        <v>99083.95</v>
      </c>
      <c r="L1160" s="121" t="s">
        <v>2396</v>
      </c>
      <c r="M1160" s="235"/>
      <c r="N1160" s="253">
        <f t="shared" si="34"/>
        <v>99083.95</v>
      </c>
      <c r="O1160" s="254">
        <f t="shared" si="28"/>
        <v>0</v>
      </c>
    </row>
    <row r="1161" spans="1:15" s="28" customFormat="1" ht="15" outlineLevel="1" x14ac:dyDescent="0.25">
      <c r="A1161" s="90" t="s">
        <v>3068</v>
      </c>
      <c r="B1161" s="91" t="s">
        <v>3030</v>
      </c>
      <c r="C1161" s="91" t="s">
        <v>50</v>
      </c>
      <c r="D1161" s="91" t="s">
        <v>3069</v>
      </c>
      <c r="E1161" s="92" t="s">
        <v>3070</v>
      </c>
      <c r="F1161" s="93" t="s">
        <v>238</v>
      </c>
      <c r="G1161" s="99">
        <v>3</v>
      </c>
      <c r="H1161" s="95">
        <f>ROUND(I1161/G1161,2)</f>
        <v>1440.3</v>
      </c>
      <c r="I1161" s="96">
        <v>4320.91</v>
      </c>
      <c r="J1161" s="95">
        <f>ROUND(H1161*$H$13*$I$13,2)</f>
        <v>1603.17</v>
      </c>
      <c r="K1161" s="96">
        <f>ROUND(G1161*J1161,2)</f>
        <v>4809.51</v>
      </c>
      <c r="L1161" s="89"/>
      <c r="M1161" s="235"/>
      <c r="N1161" s="253">
        <f>ROUND(I1161*H$13*I$13,2)</f>
        <v>4809.5200000000004</v>
      </c>
      <c r="O1161" s="254">
        <f t="shared" si="28"/>
        <v>0.01</v>
      </c>
    </row>
    <row r="1162" spans="1:15" s="28" customFormat="1" ht="15" outlineLevel="1" x14ac:dyDescent="0.25">
      <c r="A1162" s="116" t="s">
        <v>3071</v>
      </c>
      <c r="B1162" s="117" t="s">
        <v>3030</v>
      </c>
      <c r="C1162" s="117" t="s">
        <v>1907</v>
      </c>
      <c r="D1162" s="117" t="s">
        <v>2602</v>
      </c>
      <c r="E1162" s="118" t="s">
        <v>3072</v>
      </c>
      <c r="F1162" s="119" t="s">
        <v>238</v>
      </c>
      <c r="G1162" s="120">
        <v>3</v>
      </c>
      <c r="H1162" s="95">
        <f>ROUND(I1162/G1162,2)</f>
        <v>4322.59</v>
      </c>
      <c r="I1162" s="121">
        <v>12967.78</v>
      </c>
      <c r="J1162" s="122">
        <f>ROUND(H1162*$I$13,2)</f>
        <v>4726.32</v>
      </c>
      <c r="K1162" s="121">
        <f>ROUND(G1162*J1162,2)</f>
        <v>14178.96</v>
      </c>
      <c r="L1162" s="121" t="s">
        <v>2396</v>
      </c>
      <c r="M1162" s="235"/>
      <c r="N1162" s="253">
        <f>ROUND(I1162*I$13,2)</f>
        <v>14178.97</v>
      </c>
      <c r="O1162" s="254">
        <f t="shared" si="28"/>
        <v>0.01</v>
      </c>
    </row>
    <row r="1163" spans="1:15" s="11" customFormat="1" ht="15" outlineLevel="1" x14ac:dyDescent="0.25">
      <c r="A1163" s="129"/>
      <c r="B1163" s="130"/>
      <c r="C1163" s="130"/>
      <c r="D1163" s="130"/>
      <c r="E1163" s="131" t="s">
        <v>3073</v>
      </c>
      <c r="F1163" s="132"/>
      <c r="G1163" s="133"/>
      <c r="H1163" s="134"/>
      <c r="I1163" s="135"/>
      <c r="J1163" s="134"/>
      <c r="K1163" s="135"/>
      <c r="L1163" s="135"/>
      <c r="M1163" s="236"/>
      <c r="N1163" s="253">
        <f>ROUND(I1163*H$13*I$13,2)</f>
        <v>0</v>
      </c>
      <c r="O1163" s="254">
        <f t="shared" si="28"/>
        <v>0</v>
      </c>
    </row>
    <row r="1164" spans="1:15" s="28" customFormat="1" ht="22.5" outlineLevel="1" x14ac:dyDescent="0.25">
      <c r="A1164" s="90" t="s">
        <v>3074</v>
      </c>
      <c r="B1164" s="91" t="s">
        <v>3030</v>
      </c>
      <c r="C1164" s="91" t="s">
        <v>54</v>
      </c>
      <c r="D1164" s="91" t="s">
        <v>3075</v>
      </c>
      <c r="E1164" s="92" t="s">
        <v>3076</v>
      </c>
      <c r="F1164" s="93" t="s">
        <v>214</v>
      </c>
      <c r="G1164" s="100">
        <v>4.01</v>
      </c>
      <c r="H1164" s="95">
        <f>ROUND(I1164/G1164,2)</f>
        <v>106951.76</v>
      </c>
      <c r="I1164" s="96">
        <v>428876.57</v>
      </c>
      <c r="J1164" s="95">
        <f>ROUND(H1164*$H$13*$I$13,2)</f>
        <v>119045.99</v>
      </c>
      <c r="K1164" s="96">
        <f>ROUND(G1164*J1164,2)</f>
        <v>477374.42</v>
      </c>
      <c r="L1164" s="89"/>
      <c r="M1164" s="235"/>
      <c r="N1164" s="253">
        <f>ROUND(I1164*H$13*I$13,2)</f>
        <v>477374.45</v>
      </c>
      <c r="O1164" s="254">
        <f t="shared" si="28"/>
        <v>0.03</v>
      </c>
    </row>
    <row r="1165" spans="1:15" s="28" customFormat="1" ht="22.5" outlineLevel="1" x14ac:dyDescent="0.25">
      <c r="A1165" s="90" t="s">
        <v>3077</v>
      </c>
      <c r="B1165" s="91" t="s">
        <v>3030</v>
      </c>
      <c r="C1165" s="91" t="s">
        <v>1950</v>
      </c>
      <c r="D1165" s="91" t="s">
        <v>3078</v>
      </c>
      <c r="E1165" s="92" t="s">
        <v>3079</v>
      </c>
      <c r="F1165" s="93" t="s">
        <v>238</v>
      </c>
      <c r="G1165" s="99">
        <v>50</v>
      </c>
      <c r="H1165" s="95">
        <f>ROUND(I1165/G1165,2)</f>
        <v>4064.47</v>
      </c>
      <c r="I1165" s="96">
        <v>203223.51</v>
      </c>
      <c r="J1165" s="95">
        <f>ROUND(H1165*$H$13*$I$13,2)</f>
        <v>4524.09</v>
      </c>
      <c r="K1165" s="96">
        <f>ROUND(G1165*J1165,2)</f>
        <v>226204.5</v>
      </c>
      <c r="L1165" s="89"/>
      <c r="M1165" s="235"/>
      <c r="N1165" s="253">
        <f>ROUND(I1165*H$13*I$13,2)</f>
        <v>226204.27</v>
      </c>
      <c r="O1165" s="254">
        <f t="shared" si="28"/>
        <v>-0.23</v>
      </c>
    </row>
    <row r="1166" spans="1:15" s="28" customFormat="1" ht="22.5" outlineLevel="1" x14ac:dyDescent="0.25">
      <c r="A1166" s="90" t="s">
        <v>3080</v>
      </c>
      <c r="B1166" s="91" t="s">
        <v>3030</v>
      </c>
      <c r="C1166" s="91" t="s">
        <v>1954</v>
      </c>
      <c r="D1166" s="91" t="s">
        <v>3081</v>
      </c>
      <c r="E1166" s="92" t="s">
        <v>3082</v>
      </c>
      <c r="F1166" s="93" t="s">
        <v>238</v>
      </c>
      <c r="G1166" s="99">
        <v>16</v>
      </c>
      <c r="H1166" s="95">
        <f>ROUND(I1166/G1166,2)</f>
        <v>4733.8100000000004</v>
      </c>
      <c r="I1166" s="96">
        <v>75741.009999999995</v>
      </c>
      <c r="J1166" s="95">
        <f>ROUND(H1166*$H$13*$I$13,2)</f>
        <v>5269.11</v>
      </c>
      <c r="K1166" s="96">
        <f>ROUND(G1166*J1166,2)</f>
        <v>84305.76</v>
      </c>
      <c r="L1166" s="89"/>
      <c r="M1166" s="235"/>
      <c r="N1166" s="253">
        <f>ROUND(I1166*H$13*I$13,2)</f>
        <v>84305.89</v>
      </c>
      <c r="O1166" s="254">
        <f t="shared" si="28"/>
        <v>0.13</v>
      </c>
    </row>
    <row r="1167" spans="1:15" s="28" customFormat="1" ht="22.5" outlineLevel="1" x14ac:dyDescent="0.25">
      <c r="A1167" s="90" t="s">
        <v>3083</v>
      </c>
      <c r="B1167" s="91" t="s">
        <v>3030</v>
      </c>
      <c r="C1167" s="91" t="s">
        <v>1958</v>
      </c>
      <c r="D1167" s="91" t="s">
        <v>3084</v>
      </c>
      <c r="E1167" s="92" t="s">
        <v>3085</v>
      </c>
      <c r="F1167" s="93" t="s">
        <v>238</v>
      </c>
      <c r="G1167" s="99">
        <v>319</v>
      </c>
      <c r="H1167" s="95">
        <f>ROUND(I1167/G1167,2)</f>
        <v>6813.33</v>
      </c>
      <c r="I1167" s="96">
        <v>2173453.7999999998</v>
      </c>
      <c r="J1167" s="95">
        <f>ROUND(H1167*$H$13*$I$13,2)</f>
        <v>7583.79</v>
      </c>
      <c r="K1167" s="96">
        <f>ROUND(G1167*J1167,2)</f>
        <v>2419229.0099999998</v>
      </c>
      <c r="L1167" s="89"/>
      <c r="M1167" s="235"/>
      <c r="N1167" s="253">
        <f>ROUND(I1167*H$13*I$13,2)</f>
        <v>2419230.56</v>
      </c>
      <c r="O1167" s="254">
        <f t="shared" si="28"/>
        <v>1.55</v>
      </c>
    </row>
    <row r="1168" spans="1:15" s="28" customFormat="1" ht="15" outlineLevel="1" x14ac:dyDescent="0.25">
      <c r="A1168" s="90" t="s">
        <v>3086</v>
      </c>
      <c r="B1168" s="91" t="s">
        <v>3030</v>
      </c>
      <c r="C1168" s="91" t="s">
        <v>1962</v>
      </c>
      <c r="D1168" s="91" t="s">
        <v>3025</v>
      </c>
      <c r="E1168" s="92" t="s">
        <v>3087</v>
      </c>
      <c r="F1168" s="93" t="s">
        <v>238</v>
      </c>
      <c r="G1168" s="99">
        <v>16</v>
      </c>
      <c r="H1168" s="95">
        <f>ROUND(I1168/G1168,2)</f>
        <v>2458.21</v>
      </c>
      <c r="I1168" s="96">
        <v>39331.35</v>
      </c>
      <c r="J1168" s="95">
        <f>ROUND(H1168*$H$13*$I$13,2)</f>
        <v>2736.19</v>
      </c>
      <c r="K1168" s="96">
        <f>ROUND(G1168*J1168,2)</f>
        <v>43779.040000000001</v>
      </c>
      <c r="L1168" s="89"/>
      <c r="M1168" s="235"/>
      <c r="N1168" s="253">
        <f>ROUND(I1168*H$13*I$13,2)</f>
        <v>43778.99</v>
      </c>
      <c r="O1168" s="254">
        <f t="shared" si="28"/>
        <v>-0.05</v>
      </c>
    </row>
    <row r="1169" spans="1:15" s="28" customFormat="1" ht="15" outlineLevel="1" x14ac:dyDescent="0.25">
      <c r="A1169" s="90" t="s">
        <v>3088</v>
      </c>
      <c r="B1169" s="91" t="s">
        <v>3030</v>
      </c>
      <c r="C1169" s="91" t="s">
        <v>58</v>
      </c>
      <c r="D1169" s="91" t="s">
        <v>3089</v>
      </c>
      <c r="E1169" s="92" t="s">
        <v>3090</v>
      </c>
      <c r="F1169" s="93" t="s">
        <v>214</v>
      </c>
      <c r="G1169" s="100">
        <v>0.68</v>
      </c>
      <c r="H1169" s="95">
        <f>ROUND(I1169/G1169,2)</f>
        <v>99217.54</v>
      </c>
      <c r="I1169" s="96">
        <v>67467.929999999993</v>
      </c>
      <c r="J1169" s="95">
        <f>ROUND(H1169*$H$13*$I$13,2)</f>
        <v>110437.18</v>
      </c>
      <c r="K1169" s="96">
        <f>ROUND(G1169*J1169,2)</f>
        <v>75097.279999999999</v>
      </c>
      <c r="L1169" s="89"/>
      <c r="M1169" s="235"/>
      <c r="N1169" s="253">
        <f>ROUND(I1169*H$13*I$13,2)</f>
        <v>75097.279999999999</v>
      </c>
      <c r="O1169" s="254">
        <f t="shared" si="28"/>
        <v>0</v>
      </c>
    </row>
    <row r="1170" spans="1:15" s="28" customFormat="1" ht="22.5" outlineLevel="1" x14ac:dyDescent="0.25">
      <c r="A1170" s="90" t="s">
        <v>3091</v>
      </c>
      <c r="B1170" s="91" t="s">
        <v>3030</v>
      </c>
      <c r="C1170" s="91" t="s">
        <v>2005</v>
      </c>
      <c r="D1170" s="91" t="s">
        <v>3092</v>
      </c>
      <c r="E1170" s="92" t="s">
        <v>3093</v>
      </c>
      <c r="F1170" s="93" t="s">
        <v>238</v>
      </c>
      <c r="G1170" s="99">
        <v>68</v>
      </c>
      <c r="H1170" s="95">
        <f>ROUND(I1170/G1170,2)</f>
        <v>2008.62</v>
      </c>
      <c r="I1170" s="96">
        <v>136585.92000000001</v>
      </c>
      <c r="J1170" s="95">
        <f>ROUND(H1170*$H$13*$I$13,2)</f>
        <v>2235.7600000000002</v>
      </c>
      <c r="K1170" s="96">
        <f>ROUND(G1170*J1170,2)</f>
        <v>152031.67999999999</v>
      </c>
      <c r="L1170" s="89"/>
      <c r="M1170" s="235"/>
      <c r="N1170" s="253">
        <f>ROUND(I1170*H$13*I$13,2)</f>
        <v>152031.22</v>
      </c>
      <c r="O1170" s="254">
        <f t="shared" si="28"/>
        <v>-0.46</v>
      </c>
    </row>
    <row r="1171" spans="1:15" s="28" customFormat="1" ht="15" outlineLevel="1" x14ac:dyDescent="0.25">
      <c r="A1171" s="90" t="s">
        <v>3094</v>
      </c>
      <c r="B1171" s="91" t="s">
        <v>3030</v>
      </c>
      <c r="C1171" s="91" t="s">
        <v>62</v>
      </c>
      <c r="D1171" s="91" t="s">
        <v>3095</v>
      </c>
      <c r="E1171" s="92" t="s">
        <v>3096</v>
      </c>
      <c r="F1171" s="93" t="s">
        <v>238</v>
      </c>
      <c r="G1171" s="99">
        <v>3</v>
      </c>
      <c r="H1171" s="95">
        <f>ROUND(I1171/G1171,2)</f>
        <v>10595.64</v>
      </c>
      <c r="I1171" s="96">
        <v>31786.92</v>
      </c>
      <c r="J1171" s="95">
        <f>ROUND(H1171*$H$13*$I$13,2)</f>
        <v>11793.81</v>
      </c>
      <c r="K1171" s="96">
        <f>ROUND(G1171*J1171,2)</f>
        <v>35381.43</v>
      </c>
      <c r="L1171" s="89"/>
      <c r="M1171" s="235"/>
      <c r="N1171" s="253">
        <f>ROUND(I1171*H$13*I$13,2)</f>
        <v>35381.42</v>
      </c>
      <c r="O1171" s="254">
        <f t="shared" si="28"/>
        <v>-0.01</v>
      </c>
    </row>
    <row r="1172" spans="1:15" s="28" customFormat="1" ht="22.5" outlineLevel="1" x14ac:dyDescent="0.25">
      <c r="A1172" s="90" t="s">
        <v>3097</v>
      </c>
      <c r="B1172" s="91" t="s">
        <v>3030</v>
      </c>
      <c r="C1172" s="91" t="s">
        <v>2013</v>
      </c>
      <c r="D1172" s="91" t="s">
        <v>3098</v>
      </c>
      <c r="E1172" s="92" t="s">
        <v>3099</v>
      </c>
      <c r="F1172" s="93" t="s">
        <v>238</v>
      </c>
      <c r="G1172" s="99">
        <v>3</v>
      </c>
      <c r="H1172" s="95">
        <f>ROUND(I1172/G1172,2)</f>
        <v>5041.79</v>
      </c>
      <c r="I1172" s="96">
        <v>15125.36</v>
      </c>
      <c r="J1172" s="95">
        <f>ROUND(H1172*$H$13*$I$13,2)</f>
        <v>5611.92</v>
      </c>
      <c r="K1172" s="96">
        <f>ROUND(G1172*J1172,2)</f>
        <v>16835.759999999998</v>
      </c>
      <c r="L1172" s="89"/>
      <c r="M1172" s="235"/>
      <c r="N1172" s="253">
        <f>ROUND(I1172*H$13*I$13,2)</f>
        <v>16835.75</v>
      </c>
      <c r="O1172" s="254">
        <f t="shared" si="28"/>
        <v>-0.01</v>
      </c>
    </row>
    <row r="1173" spans="1:15" s="28" customFormat="1" ht="15" outlineLevel="1" x14ac:dyDescent="0.25">
      <c r="A1173" s="90" t="s">
        <v>3100</v>
      </c>
      <c r="B1173" s="91" t="s">
        <v>3030</v>
      </c>
      <c r="C1173" s="91" t="s">
        <v>70</v>
      </c>
      <c r="D1173" s="91" t="s">
        <v>3101</v>
      </c>
      <c r="E1173" s="92" t="s">
        <v>3102</v>
      </c>
      <c r="F1173" s="93" t="s">
        <v>214</v>
      </c>
      <c r="G1173" s="98">
        <v>1.7</v>
      </c>
      <c r="H1173" s="95">
        <f>ROUND(I1173/G1173,2)</f>
        <v>31249.91</v>
      </c>
      <c r="I1173" s="96">
        <v>53124.85</v>
      </c>
      <c r="J1173" s="95">
        <f>ROUND(H1173*$H$13*$I$13,2)</f>
        <v>34783.69</v>
      </c>
      <c r="K1173" s="96">
        <f>ROUND(G1173*J1173,2)</f>
        <v>59132.27</v>
      </c>
      <c r="L1173" s="89"/>
      <c r="M1173" s="235"/>
      <c r="N1173" s="253">
        <f>ROUND(I1173*H$13*I$13,2)</f>
        <v>59132.27</v>
      </c>
      <c r="O1173" s="254">
        <f t="shared" si="28"/>
        <v>0</v>
      </c>
    </row>
    <row r="1174" spans="1:15" s="28" customFormat="1" ht="22.5" outlineLevel="1" x14ac:dyDescent="0.25">
      <c r="A1174" s="90" t="s">
        <v>3103</v>
      </c>
      <c r="B1174" s="91" t="s">
        <v>3030</v>
      </c>
      <c r="C1174" s="91" t="s">
        <v>2040</v>
      </c>
      <c r="D1174" s="91" t="s">
        <v>3104</v>
      </c>
      <c r="E1174" s="92" t="s">
        <v>3105</v>
      </c>
      <c r="F1174" s="93" t="s">
        <v>1827</v>
      </c>
      <c r="G1174" s="99">
        <v>17</v>
      </c>
      <c r="H1174" s="95">
        <f>ROUND(I1174/G1174,2)</f>
        <v>940.84</v>
      </c>
      <c r="I1174" s="96">
        <v>15994.21</v>
      </c>
      <c r="J1174" s="95">
        <f>ROUND(H1174*$H$13*$I$13,2)</f>
        <v>1047.23</v>
      </c>
      <c r="K1174" s="96">
        <f>ROUND(G1174*J1174,2)</f>
        <v>17802.91</v>
      </c>
      <c r="L1174" s="89"/>
      <c r="M1174" s="235"/>
      <c r="N1174" s="253">
        <f>ROUND(I1174*H$13*I$13,2)</f>
        <v>17802.849999999999</v>
      </c>
      <c r="O1174" s="254">
        <f t="shared" si="28"/>
        <v>-0.06</v>
      </c>
    </row>
    <row r="1175" spans="1:15" s="28" customFormat="1" ht="15" outlineLevel="1" x14ac:dyDescent="0.25">
      <c r="A1175" s="90" t="s">
        <v>3106</v>
      </c>
      <c r="B1175" s="91" t="s">
        <v>3030</v>
      </c>
      <c r="C1175" s="91" t="s">
        <v>2478</v>
      </c>
      <c r="D1175" s="91" t="s">
        <v>3107</v>
      </c>
      <c r="E1175" s="92" t="s">
        <v>3108</v>
      </c>
      <c r="F1175" s="93" t="s">
        <v>1827</v>
      </c>
      <c r="G1175" s="99">
        <v>17</v>
      </c>
      <c r="H1175" s="95">
        <f>ROUND(I1175/G1175,2)</f>
        <v>812.72</v>
      </c>
      <c r="I1175" s="96">
        <v>13816.21</v>
      </c>
      <c r="J1175" s="95">
        <f>ROUND(H1175*$H$13*$I$13,2)</f>
        <v>904.62</v>
      </c>
      <c r="K1175" s="96">
        <f>ROUND(G1175*J1175,2)</f>
        <v>15378.54</v>
      </c>
      <c r="L1175" s="89"/>
      <c r="M1175" s="235"/>
      <c r="N1175" s="253">
        <f>ROUND(I1175*H$13*I$13,2)</f>
        <v>15378.56</v>
      </c>
      <c r="O1175" s="254">
        <f t="shared" si="28"/>
        <v>0.02</v>
      </c>
    </row>
    <row r="1176" spans="1:15" s="28" customFormat="1" ht="15" outlineLevel="1" x14ac:dyDescent="0.25">
      <c r="A1176" s="90" t="s">
        <v>3109</v>
      </c>
      <c r="B1176" s="91" t="s">
        <v>3030</v>
      </c>
      <c r="C1176" s="91" t="s">
        <v>91</v>
      </c>
      <c r="D1176" s="91" t="s">
        <v>3110</v>
      </c>
      <c r="E1176" s="92" t="s">
        <v>3111</v>
      </c>
      <c r="F1176" s="93" t="s">
        <v>214</v>
      </c>
      <c r="G1176" s="98">
        <v>2.6</v>
      </c>
      <c r="H1176" s="95">
        <f>ROUND(I1176/G1176,2)</f>
        <v>37255.83</v>
      </c>
      <c r="I1176" s="96">
        <v>96865.15</v>
      </c>
      <c r="J1176" s="95">
        <f>ROUND(H1176*$H$13*$I$13,2)</f>
        <v>41468.76</v>
      </c>
      <c r="K1176" s="96">
        <f>ROUND(G1176*J1176,2)</f>
        <v>107818.78</v>
      </c>
      <c r="L1176" s="89"/>
      <c r="M1176" s="235"/>
      <c r="N1176" s="253">
        <f>ROUND(I1176*H$13*I$13,2)</f>
        <v>107818.78</v>
      </c>
      <c r="O1176" s="254">
        <f t="shared" si="28"/>
        <v>0</v>
      </c>
    </row>
    <row r="1177" spans="1:15" s="28" customFormat="1" ht="15" outlineLevel="1" x14ac:dyDescent="0.25">
      <c r="A1177" s="90" t="s">
        <v>3112</v>
      </c>
      <c r="B1177" s="91" t="s">
        <v>3030</v>
      </c>
      <c r="C1177" s="91" t="s">
        <v>207</v>
      </c>
      <c r="D1177" s="91" t="s">
        <v>3113</v>
      </c>
      <c r="E1177" s="92" t="s">
        <v>3114</v>
      </c>
      <c r="F1177" s="93" t="s">
        <v>214</v>
      </c>
      <c r="G1177" s="98">
        <v>2.6</v>
      </c>
      <c r="H1177" s="95">
        <f>ROUND(I1177/G1177,2)</f>
        <v>36332.699999999997</v>
      </c>
      <c r="I1177" s="96">
        <v>94465.02</v>
      </c>
      <c r="J1177" s="95">
        <f>ROUND(H1177*$H$13*$I$13,2)</f>
        <v>40441.25</v>
      </c>
      <c r="K1177" s="96">
        <f>ROUND(G1177*J1177,2)</f>
        <v>105147.25</v>
      </c>
      <c r="L1177" s="89"/>
      <c r="M1177" s="235"/>
      <c r="N1177" s="253">
        <f>ROUND(I1177*H$13*I$13,2)</f>
        <v>105147.24</v>
      </c>
      <c r="O1177" s="254">
        <f t="shared" si="28"/>
        <v>-0.01</v>
      </c>
    </row>
    <row r="1178" spans="1:15" s="28" customFormat="1" ht="15" outlineLevel="1" x14ac:dyDescent="0.25">
      <c r="A1178" s="90" t="s">
        <v>3115</v>
      </c>
      <c r="B1178" s="91" t="s">
        <v>3030</v>
      </c>
      <c r="C1178" s="91" t="s">
        <v>2699</v>
      </c>
      <c r="D1178" s="91" t="s">
        <v>3107</v>
      </c>
      <c r="E1178" s="92" t="s">
        <v>3108</v>
      </c>
      <c r="F1178" s="93" t="s">
        <v>1827</v>
      </c>
      <c r="G1178" s="99">
        <v>26</v>
      </c>
      <c r="H1178" s="95">
        <f>ROUND(I1178/G1178,2)</f>
        <v>812.72</v>
      </c>
      <c r="I1178" s="96">
        <v>21130.67</v>
      </c>
      <c r="J1178" s="95">
        <f>ROUND(H1178*$H$13*$I$13,2)</f>
        <v>904.62</v>
      </c>
      <c r="K1178" s="96">
        <f>ROUND(G1178*J1178,2)</f>
        <v>23520.12</v>
      </c>
      <c r="L1178" s="89"/>
      <c r="M1178" s="235"/>
      <c r="N1178" s="253">
        <f>ROUND(I1178*H$13*I$13,2)</f>
        <v>23520.15</v>
      </c>
      <c r="O1178" s="254">
        <f t="shared" si="28"/>
        <v>0.03</v>
      </c>
    </row>
    <row r="1179" spans="1:15" s="28" customFormat="1" ht="15" outlineLevel="1" x14ac:dyDescent="0.25">
      <c r="A1179" s="90" t="s">
        <v>3116</v>
      </c>
      <c r="B1179" s="91" t="s">
        <v>3030</v>
      </c>
      <c r="C1179" s="91" t="s">
        <v>94</v>
      </c>
      <c r="D1179" s="91" t="s">
        <v>3117</v>
      </c>
      <c r="E1179" s="92" t="s">
        <v>3118</v>
      </c>
      <c r="F1179" s="93" t="s">
        <v>214</v>
      </c>
      <c r="G1179" s="100">
        <v>0.15</v>
      </c>
      <c r="H1179" s="95">
        <f>ROUND(I1179/G1179,2)</f>
        <v>71321.929999999993</v>
      </c>
      <c r="I1179" s="96">
        <v>10698.29</v>
      </c>
      <c r="J1179" s="95">
        <f>ROUND(H1179*$H$13*$I$13,2)</f>
        <v>79387.100000000006</v>
      </c>
      <c r="K1179" s="96">
        <f>ROUND(G1179*J1179,2)</f>
        <v>11908.07</v>
      </c>
      <c r="L1179" s="89"/>
      <c r="M1179" s="235"/>
      <c r="N1179" s="253">
        <f>ROUND(I1179*H$13*I$13,2)</f>
        <v>11908.07</v>
      </c>
      <c r="O1179" s="254">
        <f t="shared" si="28"/>
        <v>0</v>
      </c>
    </row>
    <row r="1180" spans="1:15" s="28" customFormat="1" ht="15" outlineLevel="1" x14ac:dyDescent="0.25">
      <c r="A1180" s="90" t="s">
        <v>3119</v>
      </c>
      <c r="B1180" s="91" t="s">
        <v>3030</v>
      </c>
      <c r="C1180" s="91" t="s">
        <v>216</v>
      </c>
      <c r="D1180" s="91" t="s">
        <v>3120</v>
      </c>
      <c r="E1180" s="92" t="s">
        <v>3121</v>
      </c>
      <c r="F1180" s="93" t="s">
        <v>214</v>
      </c>
      <c r="G1180" s="100">
        <v>0.15</v>
      </c>
      <c r="H1180" s="95">
        <f>ROUND(I1180/G1180,2)</f>
        <v>70631.13</v>
      </c>
      <c r="I1180" s="96">
        <v>10594.67</v>
      </c>
      <c r="J1180" s="95">
        <f>ROUND(H1180*$H$13*$I$13,2)</f>
        <v>78618.179999999993</v>
      </c>
      <c r="K1180" s="96">
        <f>ROUND(G1180*J1180,2)</f>
        <v>11792.73</v>
      </c>
      <c r="L1180" s="89"/>
      <c r="M1180" s="235"/>
      <c r="N1180" s="253">
        <f>ROUND(I1180*H$13*I$13,2)</f>
        <v>11792.73</v>
      </c>
      <c r="O1180" s="254">
        <f t="shared" si="28"/>
        <v>0</v>
      </c>
    </row>
    <row r="1181" spans="1:15" s="28" customFormat="1" ht="15" outlineLevel="1" x14ac:dyDescent="0.25">
      <c r="A1181" s="90"/>
      <c r="B1181" s="91"/>
      <c r="C1181" s="91"/>
      <c r="D1181" s="91"/>
      <c r="E1181" s="103" t="s">
        <v>3122</v>
      </c>
      <c r="F1181" s="93"/>
      <c r="G1181" s="100"/>
      <c r="H1181" s="95"/>
      <c r="I1181" s="96"/>
      <c r="J1181" s="95"/>
      <c r="K1181" s="96"/>
      <c r="L1181" s="89"/>
      <c r="M1181" s="235"/>
      <c r="N1181" s="253">
        <f>ROUND(I1181*H$13*I$13,2)</f>
        <v>0</v>
      </c>
      <c r="O1181" s="254">
        <f t="shared" si="28"/>
        <v>0</v>
      </c>
    </row>
    <row r="1182" spans="1:15" s="28" customFormat="1" ht="22.5" outlineLevel="1" x14ac:dyDescent="0.25">
      <c r="A1182" s="90" t="s">
        <v>3123</v>
      </c>
      <c r="B1182" s="91" t="s">
        <v>3030</v>
      </c>
      <c r="C1182" s="91" t="s">
        <v>95</v>
      </c>
      <c r="D1182" s="91" t="s">
        <v>3124</v>
      </c>
      <c r="E1182" s="92" t="s">
        <v>3125</v>
      </c>
      <c r="F1182" s="93" t="s">
        <v>180</v>
      </c>
      <c r="G1182" s="100">
        <v>0.73</v>
      </c>
      <c r="H1182" s="95">
        <f>ROUND(I1182/G1182,2)</f>
        <v>46044.42</v>
      </c>
      <c r="I1182" s="96">
        <v>33612.43</v>
      </c>
      <c r="J1182" s="95">
        <f>ROUND(H1182*$H$13*$I$13,2)</f>
        <v>51251.18</v>
      </c>
      <c r="K1182" s="96">
        <f>ROUND(G1182*J1182,2)</f>
        <v>37413.360000000001</v>
      </c>
      <c r="L1182" s="89"/>
      <c r="M1182" s="235"/>
      <c r="N1182" s="253">
        <f>ROUND(I1182*H$13*I$13,2)</f>
        <v>37413.360000000001</v>
      </c>
      <c r="O1182" s="254">
        <f t="shared" ref="O1182:O1245" si="35">N1182-K1182</f>
        <v>0</v>
      </c>
    </row>
    <row r="1183" spans="1:15" s="28" customFormat="1" ht="15" outlineLevel="1" x14ac:dyDescent="0.25">
      <c r="A1183" s="90" t="s">
        <v>3126</v>
      </c>
      <c r="B1183" s="91" t="s">
        <v>3030</v>
      </c>
      <c r="C1183" s="91" t="s">
        <v>224</v>
      </c>
      <c r="D1183" s="91" t="s">
        <v>3025</v>
      </c>
      <c r="E1183" s="92" t="s">
        <v>3127</v>
      </c>
      <c r="F1183" s="93" t="s">
        <v>238</v>
      </c>
      <c r="G1183" s="99">
        <v>30</v>
      </c>
      <c r="H1183" s="95">
        <f>ROUND(I1183/G1183,2)</f>
        <v>2299.09</v>
      </c>
      <c r="I1183" s="96">
        <v>68972.67</v>
      </c>
      <c r="J1183" s="95">
        <f>ROUND(H1183*$H$13*$I$13,2)</f>
        <v>2559.0700000000002</v>
      </c>
      <c r="K1183" s="96">
        <f>ROUND(G1183*J1183,2)</f>
        <v>76772.100000000006</v>
      </c>
      <c r="L1183" s="89"/>
      <c r="M1183" s="235"/>
      <c r="N1183" s="253">
        <f>ROUND(I1183*H$13*I$13,2)</f>
        <v>76772.179999999993</v>
      </c>
      <c r="O1183" s="254">
        <f t="shared" si="35"/>
        <v>0.08</v>
      </c>
    </row>
    <row r="1184" spans="1:15" s="28" customFormat="1" ht="15" outlineLevel="1" x14ac:dyDescent="0.25">
      <c r="A1184" s="90" t="s">
        <v>3128</v>
      </c>
      <c r="B1184" s="91" t="s">
        <v>3030</v>
      </c>
      <c r="C1184" s="91" t="s">
        <v>313</v>
      </c>
      <c r="D1184" s="91" t="s">
        <v>3025</v>
      </c>
      <c r="E1184" s="92" t="s">
        <v>3129</v>
      </c>
      <c r="F1184" s="93" t="s">
        <v>238</v>
      </c>
      <c r="G1184" s="99">
        <v>5</v>
      </c>
      <c r="H1184" s="95">
        <f>ROUND(I1184/G1184,2)</f>
        <v>11545.92</v>
      </c>
      <c r="I1184" s="96">
        <v>57729.58</v>
      </c>
      <c r="J1184" s="95">
        <f>ROUND(H1184*$H$13*$I$13,2)</f>
        <v>12851.55</v>
      </c>
      <c r="K1184" s="96">
        <f>ROUND(G1184*J1184,2)</f>
        <v>64257.75</v>
      </c>
      <c r="L1184" s="89"/>
      <c r="M1184" s="235"/>
      <c r="N1184" s="253">
        <f>ROUND(I1184*H$13*I$13,2)</f>
        <v>64257.71</v>
      </c>
      <c r="O1184" s="254">
        <f t="shared" si="35"/>
        <v>-0.04</v>
      </c>
    </row>
    <row r="1185" spans="1:15" s="28" customFormat="1" ht="15" outlineLevel="1" x14ac:dyDescent="0.25">
      <c r="A1185" s="90" t="s">
        <v>3130</v>
      </c>
      <c r="B1185" s="91" t="s">
        <v>3030</v>
      </c>
      <c r="C1185" s="91" t="s">
        <v>3131</v>
      </c>
      <c r="D1185" s="91" t="s">
        <v>3025</v>
      </c>
      <c r="E1185" s="92" t="s">
        <v>3132</v>
      </c>
      <c r="F1185" s="93" t="s">
        <v>238</v>
      </c>
      <c r="G1185" s="99">
        <v>5</v>
      </c>
      <c r="H1185" s="95">
        <f>ROUND(I1185/G1185,2)</f>
        <v>3865.1</v>
      </c>
      <c r="I1185" s="96">
        <v>19325.48</v>
      </c>
      <c r="J1185" s="95">
        <f>ROUND(H1185*$H$13*$I$13,2)</f>
        <v>4302.17</v>
      </c>
      <c r="K1185" s="96">
        <f>ROUND(G1185*J1185,2)</f>
        <v>21510.85</v>
      </c>
      <c r="L1185" s="89"/>
      <c r="M1185" s="235"/>
      <c r="N1185" s="253">
        <f>ROUND(I1185*H$13*I$13,2)</f>
        <v>21510.83</v>
      </c>
      <c r="O1185" s="254">
        <f t="shared" si="35"/>
        <v>-0.02</v>
      </c>
    </row>
    <row r="1186" spans="1:15" s="28" customFormat="1" ht="15" outlineLevel="1" x14ac:dyDescent="0.25">
      <c r="A1186" s="90" t="s">
        <v>3133</v>
      </c>
      <c r="B1186" s="91" t="s">
        <v>3030</v>
      </c>
      <c r="C1186" s="91" t="s">
        <v>3134</v>
      </c>
      <c r="D1186" s="91" t="s">
        <v>3025</v>
      </c>
      <c r="E1186" s="92" t="s">
        <v>3135</v>
      </c>
      <c r="F1186" s="93" t="s">
        <v>238</v>
      </c>
      <c r="G1186" s="99">
        <v>100</v>
      </c>
      <c r="H1186" s="95">
        <f>ROUND(I1186/G1186,2)</f>
        <v>368.73</v>
      </c>
      <c r="I1186" s="96">
        <v>36873.050000000003</v>
      </c>
      <c r="J1186" s="95">
        <f>ROUND(H1186*$H$13*$I$13,2)</f>
        <v>410.43</v>
      </c>
      <c r="K1186" s="96">
        <f>ROUND(G1186*J1186,2)</f>
        <v>41043</v>
      </c>
      <c r="L1186" s="89"/>
      <c r="M1186" s="235"/>
      <c r="N1186" s="253">
        <f>ROUND(I1186*H$13*I$13,2)</f>
        <v>41042.699999999997</v>
      </c>
      <c r="O1186" s="254">
        <f t="shared" si="35"/>
        <v>-0.3</v>
      </c>
    </row>
    <row r="1187" spans="1:15" s="28" customFormat="1" ht="15" outlineLevel="1" x14ac:dyDescent="0.25">
      <c r="A1187" s="90" t="s">
        <v>3136</v>
      </c>
      <c r="B1187" s="91" t="s">
        <v>3030</v>
      </c>
      <c r="C1187" s="91" t="s">
        <v>115</v>
      </c>
      <c r="D1187" s="91" t="s">
        <v>3137</v>
      </c>
      <c r="E1187" s="92" t="s">
        <v>3138</v>
      </c>
      <c r="F1187" s="93" t="s">
        <v>180</v>
      </c>
      <c r="G1187" s="99">
        <v>108</v>
      </c>
      <c r="H1187" s="95">
        <f>ROUND(I1187/G1187,2)</f>
        <v>19495.7</v>
      </c>
      <c r="I1187" s="96">
        <v>2105535.6</v>
      </c>
      <c r="J1187" s="95">
        <f>ROUND(H1187*$H$13*$I$13,2)</f>
        <v>21700.3</v>
      </c>
      <c r="K1187" s="96">
        <f>ROUND(G1187*J1187,2)</f>
        <v>2343632.4</v>
      </c>
      <c r="L1187" s="89"/>
      <c r="M1187" s="235"/>
      <c r="N1187" s="253">
        <f>ROUND(I1187*H$13*I$13,2)</f>
        <v>2343632.09</v>
      </c>
      <c r="O1187" s="254">
        <f t="shared" si="35"/>
        <v>-0.31</v>
      </c>
    </row>
    <row r="1188" spans="1:15" s="28" customFormat="1" ht="22.5" outlineLevel="1" x14ac:dyDescent="0.25">
      <c r="A1188" s="90" t="s">
        <v>3139</v>
      </c>
      <c r="B1188" s="91" t="s">
        <v>3030</v>
      </c>
      <c r="C1188" s="91" t="s">
        <v>231</v>
      </c>
      <c r="D1188" s="91" t="s">
        <v>3140</v>
      </c>
      <c r="E1188" s="92" t="s">
        <v>3141</v>
      </c>
      <c r="F1188" s="93" t="s">
        <v>2011</v>
      </c>
      <c r="G1188" s="98">
        <v>520.20000000000005</v>
      </c>
      <c r="H1188" s="95">
        <f>ROUND(I1188/G1188,2)</f>
        <v>157.56</v>
      </c>
      <c r="I1188" s="96">
        <v>81960.509999999995</v>
      </c>
      <c r="J1188" s="95">
        <f>ROUND(H1188*$H$13*$I$13,2)</f>
        <v>175.38</v>
      </c>
      <c r="K1188" s="96">
        <f>ROUND(G1188*J1188,2)</f>
        <v>91232.68</v>
      </c>
      <c r="L1188" s="89"/>
      <c r="M1188" s="235"/>
      <c r="N1188" s="253">
        <f>ROUND(I1188*H$13*I$13,2)</f>
        <v>91228.7</v>
      </c>
      <c r="O1188" s="254">
        <f t="shared" si="35"/>
        <v>-3.98</v>
      </c>
    </row>
    <row r="1189" spans="1:15" s="28" customFormat="1" ht="22.5" outlineLevel="1" x14ac:dyDescent="0.25">
      <c r="A1189" s="90" t="s">
        <v>3142</v>
      </c>
      <c r="B1189" s="91" t="s">
        <v>3030</v>
      </c>
      <c r="C1189" s="91" t="s">
        <v>319</v>
      </c>
      <c r="D1189" s="91" t="s">
        <v>3143</v>
      </c>
      <c r="E1189" s="92" t="s">
        <v>3144</v>
      </c>
      <c r="F1189" s="93" t="s">
        <v>2011</v>
      </c>
      <c r="G1189" s="98">
        <v>428.4</v>
      </c>
      <c r="H1189" s="95">
        <f>ROUND(I1189/G1189,2)</f>
        <v>207.34</v>
      </c>
      <c r="I1189" s="96">
        <v>88822.74</v>
      </c>
      <c r="J1189" s="95">
        <f>ROUND(H1189*$H$13*$I$13,2)</f>
        <v>230.79</v>
      </c>
      <c r="K1189" s="96">
        <f>ROUND(G1189*J1189,2)</f>
        <v>98870.44</v>
      </c>
      <c r="L1189" s="89"/>
      <c r="M1189" s="235"/>
      <c r="N1189" s="253">
        <f>ROUND(I1189*H$13*I$13,2)</f>
        <v>98866.92</v>
      </c>
      <c r="O1189" s="254">
        <f t="shared" si="35"/>
        <v>-3.52</v>
      </c>
    </row>
    <row r="1190" spans="1:15" s="28" customFormat="1" ht="22.5" outlineLevel="1" x14ac:dyDescent="0.25">
      <c r="A1190" s="90" t="s">
        <v>3145</v>
      </c>
      <c r="B1190" s="91" t="s">
        <v>3030</v>
      </c>
      <c r="C1190" s="91" t="s">
        <v>323</v>
      </c>
      <c r="D1190" s="91" t="s">
        <v>3146</v>
      </c>
      <c r="E1190" s="92" t="s">
        <v>3147</v>
      </c>
      <c r="F1190" s="93" t="s">
        <v>2011</v>
      </c>
      <c r="G1190" s="99">
        <v>153</v>
      </c>
      <c r="H1190" s="95">
        <f>ROUND(I1190/G1190,2)</f>
        <v>721.86</v>
      </c>
      <c r="I1190" s="96">
        <v>110444.86</v>
      </c>
      <c r="J1190" s="95">
        <f>ROUND(H1190*$H$13*$I$13,2)</f>
        <v>803.49</v>
      </c>
      <c r="K1190" s="96">
        <f>ROUND(G1190*J1190,2)</f>
        <v>122933.97</v>
      </c>
      <c r="L1190" s="89"/>
      <c r="M1190" s="235"/>
      <c r="N1190" s="253">
        <f>ROUND(I1190*H$13*I$13,2)</f>
        <v>122934.1</v>
      </c>
      <c r="O1190" s="254">
        <f t="shared" si="35"/>
        <v>0.13</v>
      </c>
    </row>
    <row r="1191" spans="1:15" s="28" customFormat="1" ht="22.5" outlineLevel="1" x14ac:dyDescent="0.25">
      <c r="A1191" s="90" t="s">
        <v>3148</v>
      </c>
      <c r="B1191" s="91" t="s">
        <v>3030</v>
      </c>
      <c r="C1191" s="91" t="s">
        <v>235</v>
      </c>
      <c r="D1191" s="91" t="s">
        <v>3149</v>
      </c>
      <c r="E1191" s="92" t="s">
        <v>3150</v>
      </c>
      <c r="F1191" s="93" t="s">
        <v>180</v>
      </c>
      <c r="G1191" s="98">
        <v>107.5</v>
      </c>
      <c r="H1191" s="95">
        <f>ROUND(I1191/G1191,2)</f>
        <v>13066.47</v>
      </c>
      <c r="I1191" s="96">
        <v>1404645.29</v>
      </c>
      <c r="J1191" s="95">
        <f>ROUND(H1191*$H$13*$I$13,2)</f>
        <v>14544.04</v>
      </c>
      <c r="K1191" s="96">
        <f>ROUND(G1191*J1191,2)</f>
        <v>1563484.3</v>
      </c>
      <c r="L1191" s="89"/>
      <c r="M1191" s="235"/>
      <c r="N1191" s="253">
        <f>ROUND(I1191*H$13*I$13,2)</f>
        <v>1563484.26</v>
      </c>
      <c r="O1191" s="254">
        <f t="shared" si="35"/>
        <v>-0.04</v>
      </c>
    </row>
    <row r="1192" spans="1:15" s="28" customFormat="1" ht="33.75" outlineLevel="1" x14ac:dyDescent="0.25">
      <c r="A1192" s="90" t="s">
        <v>3151</v>
      </c>
      <c r="B1192" s="91" t="s">
        <v>3030</v>
      </c>
      <c r="C1192" s="91" t="s">
        <v>328</v>
      </c>
      <c r="D1192" s="91" t="s">
        <v>3152</v>
      </c>
      <c r="E1192" s="92" t="s">
        <v>3153</v>
      </c>
      <c r="F1192" s="93" t="s">
        <v>210</v>
      </c>
      <c r="G1192" s="100">
        <v>1.02</v>
      </c>
      <c r="H1192" s="95">
        <f>ROUND(I1192/G1192,2)</f>
        <v>194259.57</v>
      </c>
      <c r="I1192" s="96">
        <v>198144.76</v>
      </c>
      <c r="J1192" s="95">
        <f>ROUND(H1192*$H$13*$I$13,2)</f>
        <v>216226.68</v>
      </c>
      <c r="K1192" s="96">
        <f>ROUND(G1192*J1192,2)</f>
        <v>220551.21</v>
      </c>
      <c r="L1192" s="89"/>
      <c r="M1192" s="235"/>
      <c r="N1192" s="253">
        <f>ROUND(I1192*H$13*I$13,2)</f>
        <v>220551.21</v>
      </c>
      <c r="O1192" s="254">
        <f t="shared" si="35"/>
        <v>0</v>
      </c>
    </row>
    <row r="1193" spans="1:15" s="28" customFormat="1" ht="33.75" outlineLevel="1" x14ac:dyDescent="0.25">
      <c r="A1193" s="90" t="s">
        <v>3154</v>
      </c>
      <c r="B1193" s="91" t="s">
        <v>3030</v>
      </c>
      <c r="C1193" s="91" t="s">
        <v>330</v>
      </c>
      <c r="D1193" s="91" t="s">
        <v>3155</v>
      </c>
      <c r="E1193" s="92" t="s">
        <v>3156</v>
      </c>
      <c r="F1193" s="93" t="s">
        <v>210</v>
      </c>
      <c r="G1193" s="101">
        <v>0.10199999999999999</v>
      </c>
      <c r="H1193" s="95">
        <f>ROUND(I1193/G1193,2)</f>
        <v>241683.92</v>
      </c>
      <c r="I1193" s="96">
        <v>24651.759999999998</v>
      </c>
      <c r="J1193" s="95">
        <f>ROUND(H1193*$H$13*$I$13,2)</f>
        <v>269013.83</v>
      </c>
      <c r="K1193" s="96">
        <f>ROUND(G1193*J1193,2)</f>
        <v>27439.41</v>
      </c>
      <c r="L1193" s="89"/>
      <c r="M1193" s="235"/>
      <c r="N1193" s="253">
        <f>ROUND(I1193*H$13*I$13,2)</f>
        <v>27439.41</v>
      </c>
      <c r="O1193" s="254">
        <f t="shared" si="35"/>
        <v>0</v>
      </c>
    </row>
    <row r="1194" spans="1:15" s="28" customFormat="1" ht="33.75" outlineLevel="1" x14ac:dyDescent="0.25">
      <c r="A1194" s="90" t="s">
        <v>3157</v>
      </c>
      <c r="B1194" s="91" t="s">
        <v>3030</v>
      </c>
      <c r="C1194" s="91" t="s">
        <v>334</v>
      </c>
      <c r="D1194" s="91" t="s">
        <v>3158</v>
      </c>
      <c r="E1194" s="92" t="s">
        <v>3159</v>
      </c>
      <c r="F1194" s="93" t="s">
        <v>210</v>
      </c>
      <c r="G1194" s="101">
        <v>0.40799999999999997</v>
      </c>
      <c r="H1194" s="95">
        <f>ROUND(I1194/G1194,2)</f>
        <v>361218.31</v>
      </c>
      <c r="I1194" s="96">
        <v>147377.07</v>
      </c>
      <c r="J1194" s="95">
        <f>ROUND(H1194*$H$13*$I$13,2)</f>
        <v>402065.31</v>
      </c>
      <c r="K1194" s="96">
        <f>ROUND(G1194*J1194,2)</f>
        <v>164042.65</v>
      </c>
      <c r="L1194" s="89"/>
      <c r="M1194" s="235"/>
      <c r="N1194" s="253">
        <f>ROUND(I1194*H$13*I$13,2)</f>
        <v>164042.65</v>
      </c>
      <c r="O1194" s="254">
        <f t="shared" si="35"/>
        <v>0</v>
      </c>
    </row>
    <row r="1195" spans="1:15" s="28" customFormat="1" ht="33.75" outlineLevel="1" x14ac:dyDescent="0.25">
      <c r="A1195" s="90" t="s">
        <v>3160</v>
      </c>
      <c r="B1195" s="91" t="s">
        <v>3030</v>
      </c>
      <c r="C1195" s="91" t="s">
        <v>336</v>
      </c>
      <c r="D1195" s="91" t="s">
        <v>3161</v>
      </c>
      <c r="E1195" s="92" t="s">
        <v>3162</v>
      </c>
      <c r="F1195" s="93" t="s">
        <v>210</v>
      </c>
      <c r="G1195" s="101">
        <v>0.40799999999999997</v>
      </c>
      <c r="H1195" s="95">
        <f>ROUND(I1195/G1195,2)</f>
        <v>505745.61</v>
      </c>
      <c r="I1195" s="96">
        <v>206344.21</v>
      </c>
      <c r="J1195" s="95">
        <f>ROUND(H1195*$H$13*$I$13,2)</f>
        <v>562935.93000000005</v>
      </c>
      <c r="K1195" s="96">
        <f>ROUND(G1195*J1195,2)</f>
        <v>229677.86</v>
      </c>
      <c r="L1195" s="89"/>
      <c r="M1195" s="235"/>
      <c r="N1195" s="253">
        <f>ROUND(I1195*H$13*I$13,2)</f>
        <v>229677.86</v>
      </c>
      <c r="O1195" s="254">
        <f t="shared" si="35"/>
        <v>0</v>
      </c>
    </row>
    <row r="1196" spans="1:15" s="28" customFormat="1" ht="33.75" outlineLevel="1" x14ac:dyDescent="0.25">
      <c r="A1196" s="90" t="s">
        <v>3163</v>
      </c>
      <c r="B1196" s="91" t="s">
        <v>3030</v>
      </c>
      <c r="C1196" s="91" t="s">
        <v>3164</v>
      </c>
      <c r="D1196" s="91" t="s">
        <v>3165</v>
      </c>
      <c r="E1196" s="92" t="s">
        <v>3166</v>
      </c>
      <c r="F1196" s="93" t="s">
        <v>210</v>
      </c>
      <c r="G1196" s="101">
        <v>0.10199999999999999</v>
      </c>
      <c r="H1196" s="95">
        <f>ROUND(I1196/G1196,2)</f>
        <v>924355.78</v>
      </c>
      <c r="I1196" s="96">
        <v>94284.29</v>
      </c>
      <c r="J1196" s="95">
        <f>ROUND(H1196*$H$13*$I$13,2)</f>
        <v>1028883.04</v>
      </c>
      <c r="K1196" s="96">
        <f>ROUND(G1196*J1196,2)</f>
        <v>104946.07</v>
      </c>
      <c r="L1196" s="89"/>
      <c r="M1196" s="235"/>
      <c r="N1196" s="253">
        <f>ROUND(I1196*H$13*I$13,2)</f>
        <v>104946.07</v>
      </c>
      <c r="O1196" s="254">
        <f t="shared" si="35"/>
        <v>0</v>
      </c>
    </row>
    <row r="1197" spans="1:15" s="28" customFormat="1" ht="33.75" outlineLevel="1" x14ac:dyDescent="0.25">
      <c r="A1197" s="90" t="s">
        <v>3167</v>
      </c>
      <c r="B1197" s="91" t="s">
        <v>3030</v>
      </c>
      <c r="C1197" s="91" t="s">
        <v>3168</v>
      </c>
      <c r="D1197" s="91" t="s">
        <v>3169</v>
      </c>
      <c r="E1197" s="92" t="s">
        <v>3170</v>
      </c>
      <c r="F1197" s="93" t="s">
        <v>210</v>
      </c>
      <c r="G1197" s="101">
        <v>4.1820000000000004</v>
      </c>
      <c r="H1197" s="95">
        <f>ROUND(I1197/G1197,2)</f>
        <v>107197.31</v>
      </c>
      <c r="I1197" s="96">
        <v>448299.16</v>
      </c>
      <c r="J1197" s="95">
        <f>ROUND(H1197*$H$13*$I$13,2)</f>
        <v>119319.31</v>
      </c>
      <c r="K1197" s="96">
        <f>ROUND(G1197*J1197,2)</f>
        <v>498993.35</v>
      </c>
      <c r="L1197" s="89"/>
      <c r="M1197" s="235"/>
      <c r="N1197" s="253">
        <f>ROUND(I1197*H$13*I$13,2)</f>
        <v>498993.37</v>
      </c>
      <c r="O1197" s="254">
        <f t="shared" si="35"/>
        <v>0.02</v>
      </c>
    </row>
    <row r="1198" spans="1:15" s="28" customFormat="1" ht="33.75" outlineLevel="1" x14ac:dyDescent="0.25">
      <c r="A1198" s="90" t="s">
        <v>3171</v>
      </c>
      <c r="B1198" s="91" t="s">
        <v>3030</v>
      </c>
      <c r="C1198" s="91" t="s">
        <v>3172</v>
      </c>
      <c r="D1198" s="91" t="s">
        <v>3173</v>
      </c>
      <c r="E1198" s="92" t="s">
        <v>3174</v>
      </c>
      <c r="F1198" s="93" t="s">
        <v>210</v>
      </c>
      <c r="G1198" s="101">
        <v>3.774</v>
      </c>
      <c r="H1198" s="95">
        <f>ROUND(I1198/G1198,2)</f>
        <v>141792.79</v>
      </c>
      <c r="I1198" s="96">
        <v>535126</v>
      </c>
      <c r="J1198" s="95">
        <f>ROUND(H1198*$H$13*$I$13,2)</f>
        <v>157826.89000000001</v>
      </c>
      <c r="K1198" s="96">
        <f>ROUND(G1198*J1198,2)</f>
        <v>595638.68000000005</v>
      </c>
      <c r="L1198" s="89"/>
      <c r="M1198" s="235"/>
      <c r="N1198" s="253">
        <f>ROUND(I1198*H$13*I$13,2)</f>
        <v>595638.68999999994</v>
      </c>
      <c r="O1198" s="254">
        <f t="shared" si="35"/>
        <v>0.01</v>
      </c>
    </row>
    <row r="1199" spans="1:15" s="28" customFormat="1" ht="33.75" outlineLevel="1" x14ac:dyDescent="0.25">
      <c r="A1199" s="90" t="s">
        <v>3175</v>
      </c>
      <c r="B1199" s="91" t="s">
        <v>3030</v>
      </c>
      <c r="C1199" s="91" t="s">
        <v>3176</v>
      </c>
      <c r="D1199" s="91" t="s">
        <v>3177</v>
      </c>
      <c r="E1199" s="92" t="s">
        <v>3178</v>
      </c>
      <c r="F1199" s="93" t="s">
        <v>210</v>
      </c>
      <c r="G1199" s="101">
        <v>0.10199999999999999</v>
      </c>
      <c r="H1199" s="95">
        <f>ROUND(I1199/G1199,2)</f>
        <v>201805.49</v>
      </c>
      <c r="I1199" s="96">
        <v>20584.16</v>
      </c>
      <c r="J1199" s="95">
        <f>ROUND(H1199*$H$13*$I$13,2)</f>
        <v>224625.9</v>
      </c>
      <c r="K1199" s="96">
        <f>ROUND(G1199*J1199,2)</f>
        <v>22911.84</v>
      </c>
      <c r="L1199" s="89"/>
      <c r="M1199" s="235"/>
      <c r="N1199" s="253">
        <f>ROUND(I1199*H$13*I$13,2)</f>
        <v>22911.84</v>
      </c>
      <c r="O1199" s="254">
        <f t="shared" si="35"/>
        <v>0</v>
      </c>
    </row>
    <row r="1200" spans="1:15" s="28" customFormat="1" ht="33.75" outlineLevel="1" x14ac:dyDescent="0.25">
      <c r="A1200" s="90" t="s">
        <v>3179</v>
      </c>
      <c r="B1200" s="91" t="s">
        <v>3030</v>
      </c>
      <c r="C1200" s="91" t="s">
        <v>3180</v>
      </c>
      <c r="D1200" s="91" t="s">
        <v>3181</v>
      </c>
      <c r="E1200" s="92" t="s">
        <v>3182</v>
      </c>
      <c r="F1200" s="93" t="s">
        <v>210</v>
      </c>
      <c r="G1200" s="101">
        <v>0.20399999999999999</v>
      </c>
      <c r="H1200" s="95">
        <f>ROUND(I1200/G1200,2)</f>
        <v>207891.62</v>
      </c>
      <c r="I1200" s="96">
        <v>42409.89</v>
      </c>
      <c r="J1200" s="95">
        <f>ROUND(H1200*$H$13*$I$13,2)</f>
        <v>231400.25</v>
      </c>
      <c r="K1200" s="96">
        <f>ROUND(G1200*J1200,2)</f>
        <v>47205.65</v>
      </c>
      <c r="L1200" s="89"/>
      <c r="M1200" s="235"/>
      <c r="N1200" s="253">
        <f>ROUND(I1200*H$13*I$13,2)</f>
        <v>47205.65</v>
      </c>
      <c r="O1200" s="254">
        <f t="shared" si="35"/>
        <v>0</v>
      </c>
    </row>
    <row r="1201" spans="1:15" s="28" customFormat="1" ht="33.75" outlineLevel="1" x14ac:dyDescent="0.25">
      <c r="A1201" s="90" t="s">
        <v>3183</v>
      </c>
      <c r="B1201" s="91" t="s">
        <v>3030</v>
      </c>
      <c r="C1201" s="91" t="s">
        <v>3184</v>
      </c>
      <c r="D1201" s="91" t="s">
        <v>3185</v>
      </c>
      <c r="E1201" s="92" t="s">
        <v>3186</v>
      </c>
      <c r="F1201" s="93" t="s">
        <v>210</v>
      </c>
      <c r="G1201" s="101">
        <v>0.35699999999999998</v>
      </c>
      <c r="H1201" s="95">
        <f>ROUND(I1201/G1201,2)</f>
        <v>303328.49</v>
      </c>
      <c r="I1201" s="96">
        <v>108288.27</v>
      </c>
      <c r="J1201" s="95">
        <f>ROUND(H1201*$H$13*$I$13,2)</f>
        <v>337629.24</v>
      </c>
      <c r="K1201" s="96">
        <f>ROUND(G1201*J1201,2)</f>
        <v>120533.64</v>
      </c>
      <c r="L1201" s="89"/>
      <c r="M1201" s="235"/>
      <c r="N1201" s="253">
        <f>ROUND(I1201*H$13*I$13,2)</f>
        <v>120533.64</v>
      </c>
      <c r="O1201" s="254">
        <f t="shared" si="35"/>
        <v>0</v>
      </c>
    </row>
    <row r="1202" spans="1:15" s="28" customFormat="1" ht="33.75" outlineLevel="1" x14ac:dyDescent="0.25">
      <c r="A1202" s="90" t="s">
        <v>3187</v>
      </c>
      <c r="B1202" s="91" t="s">
        <v>3030</v>
      </c>
      <c r="C1202" s="91" t="s">
        <v>3188</v>
      </c>
      <c r="D1202" s="91" t="s">
        <v>3189</v>
      </c>
      <c r="E1202" s="92" t="s">
        <v>3190</v>
      </c>
      <c r="F1202" s="93" t="s">
        <v>210</v>
      </c>
      <c r="G1202" s="101">
        <v>0.30599999999999999</v>
      </c>
      <c r="H1202" s="95">
        <f>ROUND(I1202/G1202,2)</f>
        <v>403523.43</v>
      </c>
      <c r="I1202" s="96">
        <v>123478.17</v>
      </c>
      <c r="J1202" s="95">
        <f>ROUND(H1202*$H$13*$I$13,2)</f>
        <v>449154.34</v>
      </c>
      <c r="K1202" s="96">
        <f>ROUND(G1202*J1202,2)</f>
        <v>137441.23000000001</v>
      </c>
      <c r="L1202" s="89"/>
      <c r="M1202" s="235"/>
      <c r="N1202" s="253">
        <f>ROUND(I1202*H$13*I$13,2)</f>
        <v>137441.23000000001</v>
      </c>
      <c r="O1202" s="254">
        <f t="shared" si="35"/>
        <v>0</v>
      </c>
    </row>
    <row r="1203" spans="1:15" s="28" customFormat="1" ht="22.5" outlineLevel="1" x14ac:dyDescent="0.25">
      <c r="A1203" s="90" t="s">
        <v>3191</v>
      </c>
      <c r="B1203" s="91" t="s">
        <v>3030</v>
      </c>
      <c r="C1203" s="91" t="s">
        <v>240</v>
      </c>
      <c r="D1203" s="91" t="s">
        <v>3149</v>
      </c>
      <c r="E1203" s="92" t="s">
        <v>3150</v>
      </c>
      <c r="F1203" s="93" t="s">
        <v>180</v>
      </c>
      <c r="G1203" s="98">
        <v>1.3</v>
      </c>
      <c r="H1203" s="95">
        <f>ROUND(I1203/G1203,2)</f>
        <v>13066.28</v>
      </c>
      <c r="I1203" s="96">
        <v>16986.16</v>
      </c>
      <c r="J1203" s="95">
        <f>ROUND(H1203*$H$13*$I$13,2)</f>
        <v>14543.83</v>
      </c>
      <c r="K1203" s="96">
        <f>ROUND(G1203*J1203,2)</f>
        <v>18906.98</v>
      </c>
      <c r="L1203" s="89"/>
      <c r="M1203" s="235"/>
      <c r="N1203" s="253">
        <f>ROUND(I1203*H$13*I$13,2)</f>
        <v>18906.98</v>
      </c>
      <c r="O1203" s="254">
        <f t="shared" si="35"/>
        <v>0</v>
      </c>
    </row>
    <row r="1204" spans="1:15" s="28" customFormat="1" ht="33.75" outlineLevel="1" x14ac:dyDescent="0.25">
      <c r="A1204" s="90" t="s">
        <v>3192</v>
      </c>
      <c r="B1204" s="91" t="s">
        <v>3030</v>
      </c>
      <c r="C1204" s="91" t="s">
        <v>243</v>
      </c>
      <c r="D1204" s="91" t="s">
        <v>3193</v>
      </c>
      <c r="E1204" s="92" t="s">
        <v>3194</v>
      </c>
      <c r="F1204" s="93" t="s">
        <v>210</v>
      </c>
      <c r="G1204" s="97">
        <v>3.0599999999999999E-2</v>
      </c>
      <c r="H1204" s="95">
        <f>ROUND(I1204/G1204,2)</f>
        <v>1358394.12</v>
      </c>
      <c r="I1204" s="96">
        <v>41566.86</v>
      </c>
      <c r="J1204" s="95">
        <f>ROUND(H1204*$H$13*$I$13,2)</f>
        <v>1512002.96</v>
      </c>
      <c r="K1204" s="96">
        <f>ROUND(G1204*J1204,2)</f>
        <v>46267.29</v>
      </c>
      <c r="L1204" s="89"/>
      <c r="M1204" s="235"/>
      <c r="N1204" s="253">
        <f>ROUND(I1204*H$13*I$13,2)</f>
        <v>46267.29</v>
      </c>
      <c r="O1204" s="254">
        <f t="shared" si="35"/>
        <v>0</v>
      </c>
    </row>
    <row r="1205" spans="1:15" s="28" customFormat="1" ht="33.75" outlineLevel="1" x14ac:dyDescent="0.25">
      <c r="A1205" s="90" t="s">
        <v>3195</v>
      </c>
      <c r="B1205" s="91" t="s">
        <v>3030</v>
      </c>
      <c r="C1205" s="91" t="s">
        <v>247</v>
      </c>
      <c r="D1205" s="91" t="s">
        <v>3196</v>
      </c>
      <c r="E1205" s="92" t="s">
        <v>3197</v>
      </c>
      <c r="F1205" s="93" t="s">
        <v>210</v>
      </c>
      <c r="G1205" s="101">
        <v>0.10199999999999999</v>
      </c>
      <c r="H1205" s="95">
        <f>ROUND(I1205/G1205,2)</f>
        <v>962747.06</v>
      </c>
      <c r="I1205" s="96">
        <v>98200.2</v>
      </c>
      <c r="J1205" s="95">
        <f>ROUND(H1205*$H$13*$I$13,2)</f>
        <v>1071615.6499999999</v>
      </c>
      <c r="K1205" s="96">
        <f>ROUND(G1205*J1205,2)</f>
        <v>109304.8</v>
      </c>
      <c r="L1205" s="89"/>
      <c r="M1205" s="235"/>
      <c r="N1205" s="253">
        <f>ROUND(I1205*H$13*I$13,2)</f>
        <v>109304.8</v>
      </c>
      <c r="O1205" s="254">
        <f t="shared" si="35"/>
        <v>0</v>
      </c>
    </row>
    <row r="1206" spans="1:15" s="28" customFormat="1" ht="22.5" outlineLevel="1" x14ac:dyDescent="0.25">
      <c r="A1206" s="90" t="s">
        <v>3198</v>
      </c>
      <c r="B1206" s="91" t="s">
        <v>3030</v>
      </c>
      <c r="C1206" s="91" t="s">
        <v>252</v>
      </c>
      <c r="D1206" s="91" t="s">
        <v>3199</v>
      </c>
      <c r="E1206" s="92" t="s">
        <v>3200</v>
      </c>
      <c r="F1206" s="93" t="s">
        <v>180</v>
      </c>
      <c r="G1206" s="99">
        <v>2</v>
      </c>
      <c r="H1206" s="95">
        <f>ROUND(I1206/G1206,2)</f>
        <v>28900.12</v>
      </c>
      <c r="I1206" s="96">
        <v>57800.23</v>
      </c>
      <c r="J1206" s="95">
        <f>ROUND(H1206*$H$13*$I$13,2)</f>
        <v>32168.18</v>
      </c>
      <c r="K1206" s="96">
        <f>ROUND(G1206*J1206,2)</f>
        <v>64336.36</v>
      </c>
      <c r="L1206" s="89"/>
      <c r="M1206" s="235"/>
      <c r="N1206" s="253">
        <f>ROUND(I1206*H$13*I$13,2)</f>
        <v>64336.35</v>
      </c>
      <c r="O1206" s="254">
        <f t="shared" si="35"/>
        <v>-0.01</v>
      </c>
    </row>
    <row r="1207" spans="1:15" s="28" customFormat="1" ht="33.75" outlineLevel="1" x14ac:dyDescent="0.25">
      <c r="A1207" s="90" t="s">
        <v>3201</v>
      </c>
      <c r="B1207" s="91" t="s">
        <v>3030</v>
      </c>
      <c r="C1207" s="91" t="s">
        <v>349</v>
      </c>
      <c r="D1207" s="91" t="s">
        <v>3202</v>
      </c>
      <c r="E1207" s="92" t="s">
        <v>3203</v>
      </c>
      <c r="F1207" s="93" t="s">
        <v>210</v>
      </c>
      <c r="G1207" s="101">
        <v>0.10199999999999999</v>
      </c>
      <c r="H1207" s="95">
        <f>ROUND(I1207/G1207,2)</f>
        <v>4221981.8600000003</v>
      </c>
      <c r="I1207" s="96">
        <v>430642.15</v>
      </c>
      <c r="J1207" s="95">
        <f>ROUND(H1207*$H$13*$I$13,2)</f>
        <v>4699408.6399999997</v>
      </c>
      <c r="K1207" s="96">
        <f>ROUND(G1207*J1207,2)</f>
        <v>479339.68</v>
      </c>
      <c r="L1207" s="89"/>
      <c r="M1207" s="235"/>
      <c r="N1207" s="253">
        <f>ROUND(I1207*H$13*I$13,2)</f>
        <v>479339.68</v>
      </c>
      <c r="O1207" s="254">
        <f t="shared" si="35"/>
        <v>0</v>
      </c>
    </row>
    <row r="1208" spans="1:15" s="28" customFormat="1" ht="33.75" outlineLevel="1" x14ac:dyDescent="0.25">
      <c r="A1208" s="90" t="s">
        <v>3204</v>
      </c>
      <c r="B1208" s="91" t="s">
        <v>3030</v>
      </c>
      <c r="C1208" s="91" t="s">
        <v>353</v>
      </c>
      <c r="D1208" s="91" t="s">
        <v>3205</v>
      </c>
      <c r="E1208" s="92" t="s">
        <v>3206</v>
      </c>
      <c r="F1208" s="93" t="s">
        <v>210</v>
      </c>
      <c r="G1208" s="101">
        <v>0.10199999999999999</v>
      </c>
      <c r="H1208" s="95">
        <f>ROUND(I1208/G1208,2)</f>
        <v>3210705.88</v>
      </c>
      <c r="I1208" s="96">
        <v>327492</v>
      </c>
      <c r="J1208" s="95">
        <f>ROUND(H1208*$H$13*$I$13,2)</f>
        <v>3573776.35</v>
      </c>
      <c r="K1208" s="96">
        <f>ROUND(G1208*J1208,2)</f>
        <v>364525.19</v>
      </c>
      <c r="L1208" s="89"/>
      <c r="M1208" s="235"/>
      <c r="N1208" s="253">
        <f>ROUND(I1208*H$13*I$13,2)</f>
        <v>364525.19</v>
      </c>
      <c r="O1208" s="254">
        <f t="shared" si="35"/>
        <v>0</v>
      </c>
    </row>
    <row r="1209" spans="1:15" s="28" customFormat="1" ht="15" outlineLevel="1" x14ac:dyDescent="0.25">
      <c r="A1209" s="90" t="s">
        <v>3207</v>
      </c>
      <c r="B1209" s="91" t="s">
        <v>3030</v>
      </c>
      <c r="C1209" s="91" t="s">
        <v>256</v>
      </c>
      <c r="D1209" s="91" t="s">
        <v>3208</v>
      </c>
      <c r="E1209" s="92" t="s">
        <v>3209</v>
      </c>
      <c r="F1209" s="93" t="s">
        <v>214</v>
      </c>
      <c r="G1209" s="98">
        <v>1.5</v>
      </c>
      <c r="H1209" s="95">
        <f>ROUND(I1209/G1209,2)</f>
        <v>12072.79</v>
      </c>
      <c r="I1209" s="96">
        <v>18109.18</v>
      </c>
      <c r="J1209" s="95">
        <f>ROUND(H1209*$H$13*$I$13,2)</f>
        <v>13438</v>
      </c>
      <c r="K1209" s="96">
        <f>ROUND(G1209*J1209,2)</f>
        <v>20157</v>
      </c>
      <c r="L1209" s="89"/>
      <c r="M1209" s="235"/>
      <c r="N1209" s="253">
        <f>ROUND(I1209*H$13*I$13,2)</f>
        <v>20156.990000000002</v>
      </c>
      <c r="O1209" s="254">
        <f t="shared" si="35"/>
        <v>-0.01</v>
      </c>
    </row>
    <row r="1210" spans="1:15" s="28" customFormat="1" ht="15" outlineLevel="1" x14ac:dyDescent="0.25">
      <c r="A1210" s="90" t="s">
        <v>3210</v>
      </c>
      <c r="B1210" s="91" t="s">
        <v>3030</v>
      </c>
      <c r="C1210" s="91" t="s">
        <v>260</v>
      </c>
      <c r="D1210" s="91" t="s">
        <v>3211</v>
      </c>
      <c r="E1210" s="92" t="s">
        <v>3212</v>
      </c>
      <c r="F1210" s="93" t="s">
        <v>214</v>
      </c>
      <c r="G1210" s="98">
        <v>0.4</v>
      </c>
      <c r="H1210" s="95">
        <f>ROUND(I1210/G1210,2)</f>
        <v>14114.7</v>
      </c>
      <c r="I1210" s="96">
        <v>5645.88</v>
      </c>
      <c r="J1210" s="95">
        <f>ROUND(H1210*$H$13*$I$13,2)</f>
        <v>15710.81</v>
      </c>
      <c r="K1210" s="96">
        <f>ROUND(G1210*J1210,2)</f>
        <v>6284.32</v>
      </c>
      <c r="L1210" s="89"/>
      <c r="M1210" s="235"/>
      <c r="N1210" s="253">
        <f>ROUND(I1210*H$13*I$13,2)</f>
        <v>6284.32</v>
      </c>
      <c r="O1210" s="254">
        <f t="shared" si="35"/>
        <v>0</v>
      </c>
    </row>
    <row r="1211" spans="1:15" s="28" customFormat="1" ht="15" outlineLevel="1" x14ac:dyDescent="0.25">
      <c r="A1211" s="90" t="s">
        <v>3213</v>
      </c>
      <c r="B1211" s="91" t="s">
        <v>3030</v>
      </c>
      <c r="C1211" s="91" t="s">
        <v>264</v>
      </c>
      <c r="D1211" s="91" t="s">
        <v>3214</v>
      </c>
      <c r="E1211" s="92" t="s">
        <v>3215</v>
      </c>
      <c r="F1211" s="93" t="s">
        <v>214</v>
      </c>
      <c r="G1211" s="98">
        <v>0.6</v>
      </c>
      <c r="H1211" s="95">
        <f>ROUND(I1211/G1211,2)</f>
        <v>17551.47</v>
      </c>
      <c r="I1211" s="96">
        <v>10530.88</v>
      </c>
      <c r="J1211" s="95">
        <f>ROUND(H1211*$H$13*$I$13,2)</f>
        <v>19536.21</v>
      </c>
      <c r="K1211" s="96">
        <f>ROUND(G1211*J1211,2)</f>
        <v>11721.73</v>
      </c>
      <c r="L1211" s="89"/>
      <c r="M1211" s="235"/>
      <c r="N1211" s="253">
        <f>ROUND(I1211*H$13*I$13,2)</f>
        <v>11721.72</v>
      </c>
      <c r="O1211" s="254">
        <f t="shared" si="35"/>
        <v>-0.01</v>
      </c>
    </row>
    <row r="1212" spans="1:15" s="28" customFormat="1" ht="15" outlineLevel="1" x14ac:dyDescent="0.25">
      <c r="A1212" s="90" t="s">
        <v>3216</v>
      </c>
      <c r="B1212" s="91" t="s">
        <v>3030</v>
      </c>
      <c r="C1212" s="91" t="s">
        <v>266</v>
      </c>
      <c r="D1212" s="91" t="s">
        <v>3217</v>
      </c>
      <c r="E1212" s="92" t="s">
        <v>3218</v>
      </c>
      <c r="F1212" s="93" t="s">
        <v>214</v>
      </c>
      <c r="G1212" s="98">
        <v>0.7</v>
      </c>
      <c r="H1212" s="95">
        <f>ROUND(I1212/G1212,2)</f>
        <v>978</v>
      </c>
      <c r="I1212" s="96">
        <v>684.6</v>
      </c>
      <c r="J1212" s="95">
        <f>ROUND(H1212*$H$13*$I$13,2)</f>
        <v>1088.5899999999999</v>
      </c>
      <c r="K1212" s="96">
        <f>ROUND(G1212*J1212,2)</f>
        <v>762.01</v>
      </c>
      <c r="L1212" s="89"/>
      <c r="M1212" s="235"/>
      <c r="N1212" s="253">
        <f>ROUND(I1212*H$13*I$13,2)</f>
        <v>762.02</v>
      </c>
      <c r="O1212" s="254">
        <f t="shared" si="35"/>
        <v>0.01</v>
      </c>
    </row>
    <row r="1213" spans="1:15" s="28" customFormat="1" ht="15" outlineLevel="1" x14ac:dyDescent="0.25">
      <c r="A1213" s="90" t="s">
        <v>3219</v>
      </c>
      <c r="B1213" s="91" t="s">
        <v>3030</v>
      </c>
      <c r="C1213" s="91" t="s">
        <v>270</v>
      </c>
      <c r="D1213" s="91" t="s">
        <v>3220</v>
      </c>
      <c r="E1213" s="92" t="s">
        <v>3221</v>
      </c>
      <c r="F1213" s="93" t="s">
        <v>214</v>
      </c>
      <c r="G1213" s="98">
        <v>0.7</v>
      </c>
      <c r="H1213" s="95">
        <f>ROUND(I1213/G1213,2)</f>
        <v>1154.04</v>
      </c>
      <c r="I1213" s="96">
        <v>807.83</v>
      </c>
      <c r="J1213" s="95">
        <f>ROUND(H1213*$H$13*$I$13,2)</f>
        <v>1284.54</v>
      </c>
      <c r="K1213" s="96">
        <f>ROUND(G1213*J1213,2)</f>
        <v>899.18</v>
      </c>
      <c r="L1213" s="89"/>
      <c r="M1213" s="235"/>
      <c r="N1213" s="253">
        <f>ROUND(I1213*H$13*I$13,2)</f>
        <v>899.18</v>
      </c>
      <c r="O1213" s="254">
        <f t="shared" si="35"/>
        <v>0</v>
      </c>
    </row>
    <row r="1214" spans="1:15" s="28" customFormat="1" ht="15" outlineLevel="1" x14ac:dyDescent="0.25">
      <c r="A1214" s="90" t="s">
        <v>3222</v>
      </c>
      <c r="B1214" s="91" t="s">
        <v>3030</v>
      </c>
      <c r="C1214" s="91" t="s">
        <v>274</v>
      </c>
      <c r="D1214" s="91" t="s">
        <v>3223</v>
      </c>
      <c r="E1214" s="92" t="s">
        <v>3224</v>
      </c>
      <c r="F1214" s="93" t="s">
        <v>214</v>
      </c>
      <c r="G1214" s="98">
        <v>0.1</v>
      </c>
      <c r="H1214" s="95">
        <f>ROUND(I1214/G1214,2)</f>
        <v>2259.1999999999998</v>
      </c>
      <c r="I1214" s="96">
        <v>225.92</v>
      </c>
      <c r="J1214" s="95">
        <f>ROUND(H1214*$H$13*$I$13,2)</f>
        <v>2514.67</v>
      </c>
      <c r="K1214" s="96">
        <f>ROUND(G1214*J1214,2)</f>
        <v>251.47</v>
      </c>
      <c r="L1214" s="89"/>
      <c r="M1214" s="235"/>
      <c r="N1214" s="253">
        <f>ROUND(I1214*H$13*I$13,2)</f>
        <v>251.47</v>
      </c>
      <c r="O1214" s="254">
        <f t="shared" si="35"/>
        <v>0</v>
      </c>
    </row>
    <row r="1215" spans="1:15" s="28" customFormat="1" ht="15" outlineLevel="1" x14ac:dyDescent="0.25">
      <c r="A1215" s="90" t="s">
        <v>3225</v>
      </c>
      <c r="B1215" s="91" t="s">
        <v>3030</v>
      </c>
      <c r="C1215" s="91" t="s">
        <v>278</v>
      </c>
      <c r="D1215" s="91" t="s">
        <v>3226</v>
      </c>
      <c r="E1215" s="92" t="s">
        <v>3227</v>
      </c>
      <c r="F1215" s="93" t="s">
        <v>214</v>
      </c>
      <c r="G1215" s="98">
        <v>0.4</v>
      </c>
      <c r="H1215" s="95">
        <f>ROUND(I1215/G1215,2)</f>
        <v>2699.28</v>
      </c>
      <c r="I1215" s="96">
        <v>1079.71</v>
      </c>
      <c r="J1215" s="95">
        <f>ROUND(H1215*$H$13*$I$13,2)</f>
        <v>3004.52</v>
      </c>
      <c r="K1215" s="96">
        <f>ROUND(G1215*J1215,2)</f>
        <v>1201.81</v>
      </c>
      <c r="L1215" s="89"/>
      <c r="M1215" s="235"/>
      <c r="N1215" s="253">
        <f>ROUND(I1215*H$13*I$13,2)</f>
        <v>1201.8</v>
      </c>
      <c r="O1215" s="254">
        <f t="shared" si="35"/>
        <v>-0.01</v>
      </c>
    </row>
    <row r="1216" spans="1:15" s="28" customFormat="1" ht="15" outlineLevel="1" x14ac:dyDescent="0.25">
      <c r="A1216" s="90" t="s">
        <v>3228</v>
      </c>
      <c r="B1216" s="91" t="s">
        <v>3030</v>
      </c>
      <c r="C1216" s="91" t="s">
        <v>407</v>
      </c>
      <c r="D1216" s="91" t="s">
        <v>3229</v>
      </c>
      <c r="E1216" s="92" t="s">
        <v>3230</v>
      </c>
      <c r="F1216" s="93" t="s">
        <v>214</v>
      </c>
      <c r="G1216" s="98">
        <v>0.6</v>
      </c>
      <c r="H1216" s="95">
        <f>ROUND(I1216/G1216,2)</f>
        <v>7833.78</v>
      </c>
      <c r="I1216" s="96">
        <v>4700.2700000000004</v>
      </c>
      <c r="J1216" s="95">
        <f>ROUND(H1216*$H$13*$I$13,2)</f>
        <v>8719.6299999999992</v>
      </c>
      <c r="K1216" s="96">
        <f>ROUND(G1216*J1216,2)</f>
        <v>5231.78</v>
      </c>
      <c r="L1216" s="89"/>
      <c r="M1216" s="235"/>
      <c r="N1216" s="253">
        <f>ROUND(I1216*H$13*I$13,2)</f>
        <v>5231.78</v>
      </c>
      <c r="O1216" s="254">
        <f t="shared" si="35"/>
        <v>0</v>
      </c>
    </row>
    <row r="1217" spans="1:15" s="28" customFormat="1" ht="15" outlineLevel="1" x14ac:dyDescent="0.25">
      <c r="A1217" s="90" t="s">
        <v>3231</v>
      </c>
      <c r="B1217" s="91" t="s">
        <v>3030</v>
      </c>
      <c r="C1217" s="91" t="s">
        <v>417</v>
      </c>
      <c r="D1217" s="91" t="s">
        <v>3232</v>
      </c>
      <c r="E1217" s="92" t="s">
        <v>3233</v>
      </c>
      <c r="F1217" s="93" t="s">
        <v>238</v>
      </c>
      <c r="G1217" s="99">
        <v>200</v>
      </c>
      <c r="H1217" s="95">
        <f>ROUND(I1217/G1217,2)</f>
        <v>4177.3999999999996</v>
      </c>
      <c r="I1217" s="96">
        <v>835480.64</v>
      </c>
      <c r="J1217" s="95">
        <f>ROUND(H1217*$H$13*$I$13,2)</f>
        <v>4649.79</v>
      </c>
      <c r="K1217" s="96">
        <f>ROUND(G1217*J1217,2)</f>
        <v>929958</v>
      </c>
      <c r="L1217" s="89"/>
      <c r="M1217" s="235"/>
      <c r="N1217" s="253">
        <f>ROUND(I1217*H$13*I$13,2)</f>
        <v>929957.79</v>
      </c>
      <c r="O1217" s="254">
        <f t="shared" si="35"/>
        <v>-0.21</v>
      </c>
    </row>
    <row r="1218" spans="1:15" s="28" customFormat="1" ht="15" outlineLevel="1" x14ac:dyDescent="0.25">
      <c r="A1218" s="90" t="s">
        <v>3234</v>
      </c>
      <c r="B1218" s="91" t="s">
        <v>3030</v>
      </c>
      <c r="C1218" s="91" t="s">
        <v>421</v>
      </c>
      <c r="D1218" s="91" t="s">
        <v>3235</v>
      </c>
      <c r="E1218" s="92" t="s">
        <v>3236</v>
      </c>
      <c r="F1218" s="93" t="s">
        <v>238</v>
      </c>
      <c r="G1218" s="99">
        <v>200</v>
      </c>
      <c r="H1218" s="95">
        <f>ROUND(I1218/G1218,2)</f>
        <v>202.45</v>
      </c>
      <c r="I1218" s="96">
        <v>40489.199999999997</v>
      </c>
      <c r="J1218" s="95">
        <f>ROUND(H1218*$H$13*$I$13,2)</f>
        <v>225.34</v>
      </c>
      <c r="K1218" s="96">
        <f>ROUND(G1218*J1218,2)</f>
        <v>45068</v>
      </c>
      <c r="L1218" s="89"/>
      <c r="M1218" s="235"/>
      <c r="N1218" s="253">
        <f>ROUND(I1218*H$13*I$13,2)</f>
        <v>45067.77</v>
      </c>
      <c r="O1218" s="254">
        <f t="shared" si="35"/>
        <v>-0.23</v>
      </c>
    </row>
    <row r="1219" spans="1:15" s="28" customFormat="1" ht="15" outlineLevel="1" x14ac:dyDescent="0.25">
      <c r="A1219" s="90"/>
      <c r="B1219" s="91"/>
      <c r="C1219" s="91"/>
      <c r="D1219" s="91"/>
      <c r="E1219" s="103" t="s">
        <v>3237</v>
      </c>
      <c r="F1219" s="93"/>
      <c r="G1219" s="99"/>
      <c r="H1219" s="95"/>
      <c r="I1219" s="96"/>
      <c r="J1219" s="95"/>
      <c r="K1219" s="96"/>
      <c r="L1219" s="89"/>
      <c r="M1219" s="235"/>
      <c r="N1219" s="253">
        <f>ROUND(I1219*H$13*I$13,2)</f>
        <v>0</v>
      </c>
      <c r="O1219" s="254">
        <f t="shared" si="35"/>
        <v>0</v>
      </c>
    </row>
    <row r="1220" spans="1:15" s="28" customFormat="1" ht="22.5" outlineLevel="1" x14ac:dyDescent="0.25">
      <c r="A1220" s="90" t="s">
        <v>3238</v>
      </c>
      <c r="B1220" s="91" t="s">
        <v>3030</v>
      </c>
      <c r="C1220" s="91" t="s">
        <v>425</v>
      </c>
      <c r="D1220" s="91" t="s">
        <v>3239</v>
      </c>
      <c r="E1220" s="92" t="s">
        <v>3240</v>
      </c>
      <c r="F1220" s="93" t="s">
        <v>180</v>
      </c>
      <c r="G1220" s="99">
        <v>2</v>
      </c>
      <c r="H1220" s="95">
        <f>ROUND(I1220/G1220,2)</f>
        <v>28426.43</v>
      </c>
      <c r="I1220" s="96">
        <v>56852.86</v>
      </c>
      <c r="J1220" s="95">
        <f>ROUND(H1220*$H$13*$I$13,2)</f>
        <v>31640.92</v>
      </c>
      <c r="K1220" s="96">
        <f>ROUND(G1220*J1220,2)</f>
        <v>63281.84</v>
      </c>
      <c r="L1220" s="89"/>
      <c r="M1220" s="235"/>
      <c r="N1220" s="253">
        <f>ROUND(I1220*H$13*I$13,2)</f>
        <v>63281.85</v>
      </c>
      <c r="O1220" s="254">
        <f t="shared" si="35"/>
        <v>0.01</v>
      </c>
    </row>
    <row r="1221" spans="1:15" s="28" customFormat="1" ht="15" outlineLevel="1" x14ac:dyDescent="0.25">
      <c r="A1221" s="90" t="s">
        <v>3241</v>
      </c>
      <c r="B1221" s="91" t="s">
        <v>3030</v>
      </c>
      <c r="C1221" s="91" t="s">
        <v>429</v>
      </c>
      <c r="D1221" s="91" t="s">
        <v>3025</v>
      </c>
      <c r="E1221" s="92" t="s">
        <v>3242</v>
      </c>
      <c r="F1221" s="93" t="s">
        <v>489</v>
      </c>
      <c r="G1221" s="99">
        <v>200</v>
      </c>
      <c r="H1221" s="95">
        <f>ROUND(I1221/G1221,2)</f>
        <v>362.15</v>
      </c>
      <c r="I1221" s="96">
        <v>72430</v>
      </c>
      <c r="J1221" s="95">
        <f>ROUND(H1221*$H$13*$I$13,2)</f>
        <v>403.1</v>
      </c>
      <c r="K1221" s="96">
        <f>ROUND(G1221*J1221,2)</f>
        <v>80620</v>
      </c>
      <c r="L1221" s="89"/>
      <c r="M1221" s="235"/>
      <c r="N1221" s="253">
        <f>ROUND(I1221*H$13*I$13,2)</f>
        <v>80620.47</v>
      </c>
      <c r="O1221" s="254">
        <f t="shared" si="35"/>
        <v>0.47</v>
      </c>
    </row>
    <row r="1222" spans="1:15" s="28" customFormat="1" ht="15" outlineLevel="1" x14ac:dyDescent="0.25">
      <c r="A1222" s="90" t="s">
        <v>3243</v>
      </c>
      <c r="B1222" s="91" t="s">
        <v>3030</v>
      </c>
      <c r="C1222" s="91" t="s">
        <v>2166</v>
      </c>
      <c r="D1222" s="91" t="s">
        <v>3025</v>
      </c>
      <c r="E1222" s="92" t="s">
        <v>3244</v>
      </c>
      <c r="F1222" s="93" t="s">
        <v>238</v>
      </c>
      <c r="G1222" s="99">
        <v>10</v>
      </c>
      <c r="H1222" s="95">
        <f>ROUND(I1222/G1222,2)</f>
        <v>1157.56</v>
      </c>
      <c r="I1222" s="96">
        <v>11575.61</v>
      </c>
      <c r="J1222" s="95">
        <f>ROUND(H1222*$H$13*$I$13,2)</f>
        <v>1288.46</v>
      </c>
      <c r="K1222" s="96">
        <f>ROUND(G1222*J1222,2)</f>
        <v>12884.6</v>
      </c>
      <c r="L1222" s="89"/>
      <c r="M1222" s="235"/>
      <c r="N1222" s="253">
        <f>ROUND(I1222*H$13*I$13,2)</f>
        <v>12884.59</v>
      </c>
      <c r="O1222" s="254">
        <f t="shared" si="35"/>
        <v>-0.01</v>
      </c>
    </row>
    <row r="1223" spans="1:15" s="28" customFormat="1" ht="15" outlineLevel="1" x14ac:dyDescent="0.25">
      <c r="A1223" s="90" t="s">
        <v>3245</v>
      </c>
      <c r="B1223" s="91" t="s">
        <v>3030</v>
      </c>
      <c r="C1223" s="91" t="s">
        <v>2824</v>
      </c>
      <c r="D1223" s="91" t="s">
        <v>3025</v>
      </c>
      <c r="E1223" s="92" t="s">
        <v>3246</v>
      </c>
      <c r="F1223" s="93" t="s">
        <v>238</v>
      </c>
      <c r="G1223" s="99">
        <v>660</v>
      </c>
      <c r="H1223" s="95">
        <f>ROUND(I1223/G1223,2)</f>
        <v>272.60000000000002</v>
      </c>
      <c r="I1223" s="96">
        <v>179916.01</v>
      </c>
      <c r="J1223" s="95">
        <f>ROUND(H1223*$H$13*$I$13,2)</f>
        <v>303.43</v>
      </c>
      <c r="K1223" s="96">
        <f>ROUND(G1223*J1223,2)</f>
        <v>200263.8</v>
      </c>
      <c r="L1223" s="89"/>
      <c r="M1223" s="235"/>
      <c r="N1223" s="253">
        <f>ROUND(I1223*H$13*I$13,2)</f>
        <v>200261.13</v>
      </c>
      <c r="O1223" s="254">
        <f t="shared" si="35"/>
        <v>-2.67</v>
      </c>
    </row>
    <row r="1224" spans="1:15" s="28" customFormat="1" ht="22.5" outlineLevel="1" x14ac:dyDescent="0.25">
      <c r="A1224" s="90" t="s">
        <v>3247</v>
      </c>
      <c r="B1224" s="91" t="s">
        <v>3030</v>
      </c>
      <c r="C1224" s="91" t="s">
        <v>433</v>
      </c>
      <c r="D1224" s="91" t="s">
        <v>3248</v>
      </c>
      <c r="E1224" s="92" t="s">
        <v>3249</v>
      </c>
      <c r="F1224" s="93" t="s">
        <v>180</v>
      </c>
      <c r="G1224" s="99">
        <v>5</v>
      </c>
      <c r="H1224" s="95">
        <f>ROUND(I1224/G1224,2)</f>
        <v>27748.69</v>
      </c>
      <c r="I1224" s="96">
        <v>138743.45000000001</v>
      </c>
      <c r="J1224" s="95">
        <f>ROUND(H1224*$H$13*$I$13,2)</f>
        <v>30886.55</v>
      </c>
      <c r="K1224" s="96">
        <f>ROUND(G1224*J1224,2)</f>
        <v>154432.75</v>
      </c>
      <c r="L1224" s="89"/>
      <c r="M1224" s="235"/>
      <c r="N1224" s="253">
        <f>ROUND(I1224*H$13*I$13,2)</f>
        <v>154432.73000000001</v>
      </c>
      <c r="O1224" s="254">
        <f t="shared" si="35"/>
        <v>-0.02</v>
      </c>
    </row>
    <row r="1225" spans="1:15" s="28" customFormat="1" ht="15" outlineLevel="1" x14ac:dyDescent="0.25">
      <c r="A1225" s="90" t="s">
        <v>3250</v>
      </c>
      <c r="B1225" s="91" t="s">
        <v>3030</v>
      </c>
      <c r="C1225" s="91" t="s">
        <v>2174</v>
      </c>
      <c r="D1225" s="91" t="s">
        <v>3025</v>
      </c>
      <c r="E1225" s="92" t="s">
        <v>3251</v>
      </c>
      <c r="F1225" s="93" t="s">
        <v>489</v>
      </c>
      <c r="G1225" s="99">
        <v>500</v>
      </c>
      <c r="H1225" s="95">
        <f>ROUND(I1225/G1225,2)</f>
        <v>128.4</v>
      </c>
      <c r="I1225" s="96">
        <v>64200.03</v>
      </c>
      <c r="J1225" s="95">
        <f>ROUND(H1225*$H$13*$I$13,2)</f>
        <v>142.91999999999999</v>
      </c>
      <c r="K1225" s="96">
        <f>ROUND(G1225*J1225,2)</f>
        <v>71460</v>
      </c>
      <c r="L1225" s="89"/>
      <c r="M1225" s="235"/>
      <c r="N1225" s="253">
        <f>ROUND(I1225*H$13*I$13,2)</f>
        <v>71459.850000000006</v>
      </c>
      <c r="O1225" s="254">
        <f t="shared" si="35"/>
        <v>-0.15</v>
      </c>
    </row>
    <row r="1226" spans="1:15" s="28" customFormat="1" ht="15" outlineLevel="1" x14ac:dyDescent="0.25">
      <c r="A1226" s="90" t="s">
        <v>3252</v>
      </c>
      <c r="B1226" s="91" t="s">
        <v>3030</v>
      </c>
      <c r="C1226" s="91" t="s">
        <v>2178</v>
      </c>
      <c r="D1226" s="91" t="s">
        <v>3025</v>
      </c>
      <c r="E1226" s="92" t="s">
        <v>3253</v>
      </c>
      <c r="F1226" s="93" t="s">
        <v>238</v>
      </c>
      <c r="G1226" s="99">
        <v>20</v>
      </c>
      <c r="H1226" s="95">
        <f>ROUND(I1226/G1226,2)</f>
        <v>200.17</v>
      </c>
      <c r="I1226" s="96">
        <v>4003.44</v>
      </c>
      <c r="J1226" s="95">
        <f>ROUND(H1226*$H$13*$I$13,2)</f>
        <v>222.81</v>
      </c>
      <c r="K1226" s="96">
        <f>ROUND(G1226*J1226,2)</f>
        <v>4456.2</v>
      </c>
      <c r="L1226" s="89"/>
      <c r="M1226" s="235"/>
      <c r="N1226" s="253">
        <f>ROUND(I1226*H$13*I$13,2)</f>
        <v>4456.1499999999996</v>
      </c>
      <c r="O1226" s="254">
        <f t="shared" si="35"/>
        <v>-0.05</v>
      </c>
    </row>
    <row r="1227" spans="1:15" s="28" customFormat="1" ht="15" outlineLevel="1" x14ac:dyDescent="0.25">
      <c r="A1227" s="90" t="s">
        <v>3254</v>
      </c>
      <c r="B1227" s="91" t="s">
        <v>3030</v>
      </c>
      <c r="C1227" s="91" t="s">
        <v>3255</v>
      </c>
      <c r="D1227" s="91" t="s">
        <v>3025</v>
      </c>
      <c r="E1227" s="92" t="s">
        <v>3256</v>
      </c>
      <c r="F1227" s="93" t="s">
        <v>238</v>
      </c>
      <c r="G1227" s="99">
        <v>30</v>
      </c>
      <c r="H1227" s="95">
        <f>ROUND(I1227/G1227,2)</f>
        <v>430.63</v>
      </c>
      <c r="I1227" s="96">
        <v>12918.89</v>
      </c>
      <c r="J1227" s="95">
        <f>ROUND(H1227*$H$13*$I$13,2)</f>
        <v>479.33</v>
      </c>
      <c r="K1227" s="96">
        <f>ROUND(G1227*J1227,2)</f>
        <v>14379.9</v>
      </c>
      <c r="L1227" s="89"/>
      <c r="M1227" s="235"/>
      <c r="N1227" s="253">
        <f>ROUND(I1227*H$13*I$13,2)</f>
        <v>14379.77</v>
      </c>
      <c r="O1227" s="254">
        <f t="shared" si="35"/>
        <v>-0.13</v>
      </c>
    </row>
    <row r="1228" spans="1:15" s="28" customFormat="1" ht="15" outlineLevel="1" x14ac:dyDescent="0.25">
      <c r="A1228" s="90" t="s">
        <v>3257</v>
      </c>
      <c r="B1228" s="91" t="s">
        <v>3030</v>
      </c>
      <c r="C1228" s="91" t="s">
        <v>3258</v>
      </c>
      <c r="D1228" s="91" t="s">
        <v>3025</v>
      </c>
      <c r="E1228" s="92" t="s">
        <v>3259</v>
      </c>
      <c r="F1228" s="93" t="s">
        <v>238</v>
      </c>
      <c r="G1228" s="99">
        <v>10</v>
      </c>
      <c r="H1228" s="95">
        <f>ROUND(I1228/G1228,2)</f>
        <v>622.89</v>
      </c>
      <c r="I1228" s="96">
        <v>6228.88</v>
      </c>
      <c r="J1228" s="95">
        <f>ROUND(H1228*$H$13*$I$13,2)</f>
        <v>693.33</v>
      </c>
      <c r="K1228" s="96">
        <f>ROUND(G1228*J1228,2)</f>
        <v>6933.3</v>
      </c>
      <c r="L1228" s="89"/>
      <c r="M1228" s="235"/>
      <c r="N1228" s="253">
        <f>ROUND(I1228*H$13*I$13,2)</f>
        <v>6933.25</v>
      </c>
      <c r="O1228" s="254">
        <f t="shared" si="35"/>
        <v>-0.05</v>
      </c>
    </row>
    <row r="1229" spans="1:15" s="28" customFormat="1" ht="15" outlineLevel="1" x14ac:dyDescent="0.25">
      <c r="A1229" s="90" t="s">
        <v>3260</v>
      </c>
      <c r="B1229" s="91" t="s">
        <v>3030</v>
      </c>
      <c r="C1229" s="91" t="s">
        <v>3261</v>
      </c>
      <c r="D1229" s="91" t="s">
        <v>3025</v>
      </c>
      <c r="E1229" s="92" t="s">
        <v>3262</v>
      </c>
      <c r="F1229" s="93" t="s">
        <v>238</v>
      </c>
      <c r="G1229" s="99">
        <v>500</v>
      </c>
      <c r="H1229" s="95">
        <f>ROUND(I1229/G1229,2)</f>
        <v>289.72000000000003</v>
      </c>
      <c r="I1229" s="96">
        <v>144859.99</v>
      </c>
      <c r="J1229" s="95">
        <f>ROUND(H1229*$H$13*$I$13,2)</f>
        <v>322.48</v>
      </c>
      <c r="K1229" s="96">
        <f>ROUND(G1229*J1229,2)</f>
        <v>161240</v>
      </c>
      <c r="L1229" s="89"/>
      <c r="M1229" s="235"/>
      <c r="N1229" s="253">
        <f>ROUND(I1229*H$13*I$13,2)</f>
        <v>161240.93</v>
      </c>
      <c r="O1229" s="254">
        <f t="shared" si="35"/>
        <v>0.93</v>
      </c>
    </row>
    <row r="1230" spans="1:15" s="28" customFormat="1" ht="15" outlineLevel="1" x14ac:dyDescent="0.25">
      <c r="A1230" s="90" t="s">
        <v>3263</v>
      </c>
      <c r="B1230" s="91" t="s">
        <v>3030</v>
      </c>
      <c r="C1230" s="91" t="s">
        <v>437</v>
      </c>
      <c r="D1230" s="91" t="s">
        <v>3264</v>
      </c>
      <c r="E1230" s="92" t="s">
        <v>3265</v>
      </c>
      <c r="F1230" s="93" t="s">
        <v>238</v>
      </c>
      <c r="G1230" s="99">
        <v>8</v>
      </c>
      <c r="H1230" s="95">
        <f>ROUND(I1230/G1230,2)</f>
        <v>928.43</v>
      </c>
      <c r="I1230" s="96">
        <v>7427.42</v>
      </c>
      <c r="J1230" s="95">
        <f>ROUND(H1230*$H$13*$I$13,2)</f>
        <v>1033.42</v>
      </c>
      <c r="K1230" s="96">
        <f>ROUND(G1230*J1230,2)</f>
        <v>8267.36</v>
      </c>
      <c r="L1230" s="89"/>
      <c r="M1230" s="235"/>
      <c r="N1230" s="253">
        <f>ROUND(I1230*H$13*I$13,2)</f>
        <v>8267.32</v>
      </c>
      <c r="O1230" s="254">
        <f t="shared" si="35"/>
        <v>-0.04</v>
      </c>
    </row>
    <row r="1231" spans="1:15" s="28" customFormat="1" ht="15" outlineLevel="1" x14ac:dyDescent="0.25">
      <c r="A1231" s="90" t="s">
        <v>3266</v>
      </c>
      <c r="B1231" s="91" t="s">
        <v>3030</v>
      </c>
      <c r="C1231" s="91" t="s">
        <v>441</v>
      </c>
      <c r="D1231" s="91" t="s">
        <v>3025</v>
      </c>
      <c r="E1231" s="92" t="s">
        <v>3267</v>
      </c>
      <c r="F1231" s="93" t="s">
        <v>238</v>
      </c>
      <c r="G1231" s="99">
        <v>16</v>
      </c>
      <c r="H1231" s="95">
        <f>ROUND(I1231/G1231,2)</f>
        <v>7344.35</v>
      </c>
      <c r="I1231" s="96">
        <v>117509.63</v>
      </c>
      <c r="J1231" s="95">
        <f>ROUND(H1231*$H$13*$I$13,2)</f>
        <v>8174.86</v>
      </c>
      <c r="K1231" s="96">
        <f>ROUND(G1231*J1231,2)</f>
        <v>130797.75999999999</v>
      </c>
      <c r="L1231" s="89"/>
      <c r="M1231" s="235"/>
      <c r="N1231" s="253">
        <f>ROUND(I1231*H$13*I$13,2)</f>
        <v>130797.75999999999</v>
      </c>
      <c r="O1231" s="254">
        <f t="shared" si="35"/>
        <v>0</v>
      </c>
    </row>
    <row r="1232" spans="1:15" s="28" customFormat="1" ht="15" outlineLevel="1" x14ac:dyDescent="0.25">
      <c r="A1232" s="90" t="s">
        <v>3268</v>
      </c>
      <c r="B1232" s="91" t="s">
        <v>3030</v>
      </c>
      <c r="C1232" s="91" t="s">
        <v>445</v>
      </c>
      <c r="D1232" s="91" t="s">
        <v>3025</v>
      </c>
      <c r="E1232" s="92" t="s">
        <v>3269</v>
      </c>
      <c r="F1232" s="93" t="s">
        <v>238</v>
      </c>
      <c r="G1232" s="99">
        <v>8</v>
      </c>
      <c r="H1232" s="95">
        <f>ROUND(I1232/G1232,2)</f>
        <v>11642.71</v>
      </c>
      <c r="I1232" s="96">
        <v>93141.69</v>
      </c>
      <c r="J1232" s="95">
        <f>ROUND(H1232*$H$13*$I$13,2)</f>
        <v>12959.28</v>
      </c>
      <c r="K1232" s="96">
        <f>ROUND(G1232*J1232,2)</f>
        <v>103674.24000000001</v>
      </c>
      <c r="L1232" s="89"/>
      <c r="M1232" s="235"/>
      <c r="N1232" s="253">
        <f>ROUND(I1232*H$13*I$13,2)</f>
        <v>103674.26</v>
      </c>
      <c r="O1232" s="254">
        <f t="shared" si="35"/>
        <v>0.02</v>
      </c>
    </row>
    <row r="1233" spans="1:15" s="28" customFormat="1" ht="15" outlineLevel="1" x14ac:dyDescent="0.25">
      <c r="A1233" s="90" t="s">
        <v>3270</v>
      </c>
      <c r="B1233" s="91" t="s">
        <v>3030</v>
      </c>
      <c r="C1233" s="91" t="s">
        <v>2187</v>
      </c>
      <c r="D1233" s="91" t="s">
        <v>3025</v>
      </c>
      <c r="E1233" s="92" t="s">
        <v>3271</v>
      </c>
      <c r="F1233" s="93" t="s">
        <v>238</v>
      </c>
      <c r="G1233" s="99">
        <v>50</v>
      </c>
      <c r="H1233" s="95">
        <f>ROUND(I1233/G1233,2)</f>
        <v>1040.3499999999999</v>
      </c>
      <c r="I1233" s="96">
        <v>52017.47</v>
      </c>
      <c r="J1233" s="95">
        <f>ROUND(H1233*$H$13*$I$13,2)</f>
        <v>1157.99</v>
      </c>
      <c r="K1233" s="96">
        <f>ROUND(G1233*J1233,2)</f>
        <v>57899.5</v>
      </c>
      <c r="L1233" s="89"/>
      <c r="M1233" s="235"/>
      <c r="N1233" s="253">
        <f>ROUND(I1233*H$13*I$13,2)</f>
        <v>57899.67</v>
      </c>
      <c r="O1233" s="254">
        <f t="shared" si="35"/>
        <v>0.17</v>
      </c>
    </row>
    <row r="1234" spans="1:15" s="28" customFormat="1" ht="15" outlineLevel="1" x14ac:dyDescent="0.25">
      <c r="A1234" s="90" t="s">
        <v>3272</v>
      </c>
      <c r="B1234" s="91" t="s">
        <v>3030</v>
      </c>
      <c r="C1234" s="91" t="s">
        <v>2191</v>
      </c>
      <c r="D1234" s="91" t="s">
        <v>3025</v>
      </c>
      <c r="E1234" s="92" t="s">
        <v>3273</v>
      </c>
      <c r="F1234" s="93" t="s">
        <v>238</v>
      </c>
      <c r="G1234" s="99">
        <v>64</v>
      </c>
      <c r="H1234" s="95">
        <f>ROUND(I1234/G1234,2)</f>
        <v>135.63999999999999</v>
      </c>
      <c r="I1234" s="96">
        <v>8680.92</v>
      </c>
      <c r="J1234" s="95">
        <f>ROUND(H1234*$H$13*$I$13,2)</f>
        <v>150.97999999999999</v>
      </c>
      <c r="K1234" s="96">
        <f>ROUND(G1234*J1234,2)</f>
        <v>9662.7199999999993</v>
      </c>
      <c r="L1234" s="89"/>
      <c r="M1234" s="235"/>
      <c r="N1234" s="253">
        <f>ROUND(I1234*H$13*I$13,2)</f>
        <v>9662.57</v>
      </c>
      <c r="O1234" s="254">
        <f t="shared" si="35"/>
        <v>-0.15</v>
      </c>
    </row>
    <row r="1235" spans="1:15" s="28" customFormat="1" ht="15" x14ac:dyDescent="0.25">
      <c r="A1235" s="79" t="s">
        <v>62</v>
      </c>
      <c r="B1235" s="299" t="s">
        <v>3274</v>
      </c>
      <c r="C1235" s="299"/>
      <c r="D1235" s="299"/>
      <c r="E1235" s="80" t="s">
        <v>3275</v>
      </c>
      <c r="F1235" s="81"/>
      <c r="G1235" s="82"/>
      <c r="H1235" s="83">
        <v>2480545.5099999998</v>
      </c>
      <c r="I1235" s="83">
        <f>I1237+I1238+I1239+I1240</f>
        <v>2480545.5099999998</v>
      </c>
      <c r="J1235" s="83"/>
      <c r="K1235" s="83">
        <f t="shared" ref="K1235" si="36">K1237+K1238+K1239+K1240</f>
        <v>2727152.1</v>
      </c>
      <c r="L1235" s="83"/>
      <c r="M1235" s="235"/>
      <c r="N1235" s="253">
        <f>ROUND(I1235*H$13*I$13,2)</f>
        <v>2761048.57</v>
      </c>
      <c r="O1235" s="254">
        <f t="shared" si="35"/>
        <v>33896.47</v>
      </c>
    </row>
    <row r="1236" spans="1:15" s="28" customFormat="1" ht="15" x14ac:dyDescent="0.25">
      <c r="A1236" s="109"/>
      <c r="B1236" s="110"/>
      <c r="C1236" s="110"/>
      <c r="D1236" s="110"/>
      <c r="E1236" s="111" t="s">
        <v>2288</v>
      </c>
      <c r="F1236" s="112"/>
      <c r="G1236" s="113"/>
      <c r="H1236" s="114"/>
      <c r="I1236" s="115">
        <f>I1240</f>
        <v>1722268.18</v>
      </c>
      <c r="J1236" s="122"/>
      <c r="K1236" s="115">
        <f t="shared" ref="K1236" si="37">K1240</f>
        <v>1883128.03</v>
      </c>
      <c r="L1236" s="115"/>
      <c r="M1236" s="235"/>
      <c r="N1236" s="253">
        <f>ROUND(I1236*H$13*I$13,2)</f>
        <v>1917024.33</v>
      </c>
      <c r="O1236" s="254">
        <f t="shared" si="35"/>
        <v>33896.300000000003</v>
      </c>
    </row>
    <row r="1237" spans="1:15" s="28" customFormat="1" ht="22.5" outlineLevel="1" x14ac:dyDescent="0.25">
      <c r="A1237" s="90" t="s">
        <v>2013</v>
      </c>
      <c r="B1237" s="91" t="s">
        <v>3274</v>
      </c>
      <c r="C1237" s="91" t="s">
        <v>40</v>
      </c>
      <c r="D1237" s="91" t="s">
        <v>3276</v>
      </c>
      <c r="E1237" s="92" t="s">
        <v>3277</v>
      </c>
      <c r="F1237" s="93" t="s">
        <v>238</v>
      </c>
      <c r="G1237" s="99">
        <v>1</v>
      </c>
      <c r="H1237" s="95">
        <f>ROUND(I1237/G1237,2)</f>
        <v>2042942.88</v>
      </c>
      <c r="I1237" s="96">
        <v>2042942.88</v>
      </c>
      <c r="J1237" s="95">
        <f>ROUND(H1237*$H$13*$I$13,2)</f>
        <v>2273961.31</v>
      </c>
      <c r="K1237" s="96">
        <f>ROUND(G1237*J1237,2)</f>
        <v>2273961.31</v>
      </c>
      <c r="L1237" s="89"/>
      <c r="M1237" s="235"/>
      <c r="N1237" s="253">
        <f>ROUND(I1237*H$13*I$13,2)</f>
        <v>2273961.31</v>
      </c>
      <c r="O1237" s="254">
        <f t="shared" si="35"/>
        <v>0</v>
      </c>
    </row>
    <row r="1238" spans="1:15" s="28" customFormat="1" ht="22.5" outlineLevel="1" x14ac:dyDescent="0.25">
      <c r="A1238" s="90" t="s">
        <v>2017</v>
      </c>
      <c r="B1238" s="91" t="s">
        <v>3274</v>
      </c>
      <c r="C1238" s="91" t="s">
        <v>41</v>
      </c>
      <c r="D1238" s="91" t="s">
        <v>3278</v>
      </c>
      <c r="E1238" s="92" t="s">
        <v>3279</v>
      </c>
      <c r="F1238" s="93" t="s">
        <v>238</v>
      </c>
      <c r="G1238" s="99">
        <v>-10</v>
      </c>
      <c r="H1238" s="95">
        <f>ROUND(I1238/G1238,2)</f>
        <v>77996.27</v>
      </c>
      <c r="I1238" s="96">
        <v>-779962.67</v>
      </c>
      <c r="J1238" s="95">
        <f>ROUND(H1238*$H$13*$I$13,2)</f>
        <v>86816.18</v>
      </c>
      <c r="K1238" s="96">
        <f>ROUND(G1238*J1238,2)</f>
        <v>-868161.8</v>
      </c>
      <c r="L1238" s="89"/>
      <c r="M1238" s="235"/>
      <c r="N1238" s="253">
        <f>ROUND(I1238*H$13*I$13,2)</f>
        <v>-868161.78</v>
      </c>
      <c r="O1238" s="254">
        <f t="shared" si="35"/>
        <v>0.02</v>
      </c>
    </row>
    <row r="1239" spans="1:15" s="28" customFormat="1" ht="33.75" outlineLevel="1" x14ac:dyDescent="0.25">
      <c r="A1239" s="90" t="s">
        <v>2021</v>
      </c>
      <c r="B1239" s="91" t="s">
        <v>3274</v>
      </c>
      <c r="C1239" s="91" t="s">
        <v>44</v>
      </c>
      <c r="D1239" s="91" t="s">
        <v>3280</v>
      </c>
      <c r="E1239" s="92" t="s">
        <v>3281</v>
      </c>
      <c r="F1239" s="93" t="s">
        <v>489</v>
      </c>
      <c r="G1239" s="99">
        <v>-37</v>
      </c>
      <c r="H1239" s="95">
        <f>ROUND(I1239/G1239,2)</f>
        <v>13640.62</v>
      </c>
      <c r="I1239" s="96">
        <v>-504702.88</v>
      </c>
      <c r="J1239" s="95">
        <f>ROUND(H1239*$H$13*$I$13,2)</f>
        <v>15183.12</v>
      </c>
      <c r="K1239" s="96">
        <f>ROUND(G1239*J1239,2)</f>
        <v>-561775.43999999994</v>
      </c>
      <c r="L1239" s="89"/>
      <c r="M1239" s="235"/>
      <c r="N1239" s="253">
        <f>ROUND(I1239*H$13*I$13,2)</f>
        <v>-561775.29</v>
      </c>
      <c r="O1239" s="254">
        <f t="shared" si="35"/>
        <v>0.15</v>
      </c>
    </row>
    <row r="1240" spans="1:15" s="28" customFormat="1" ht="15" outlineLevel="1" x14ac:dyDescent="0.25">
      <c r="A1240" s="116" t="s">
        <v>2025</v>
      </c>
      <c r="B1240" s="117" t="s">
        <v>3274</v>
      </c>
      <c r="C1240" s="117" t="s">
        <v>1817</v>
      </c>
      <c r="D1240" s="117" t="s">
        <v>2602</v>
      </c>
      <c r="E1240" s="118" t="s">
        <v>3282</v>
      </c>
      <c r="F1240" s="119" t="s">
        <v>3283</v>
      </c>
      <c r="G1240" s="120">
        <v>1</v>
      </c>
      <c r="H1240" s="95">
        <f>ROUND(I1240/G1240,2)</f>
        <v>1722268.18</v>
      </c>
      <c r="I1240" s="121">
        <v>1722268.18</v>
      </c>
      <c r="J1240" s="122">
        <f>ROUND(H1240*$I$13,2)</f>
        <v>1883128.03</v>
      </c>
      <c r="K1240" s="121">
        <f>ROUND(G1240*J1240,2)</f>
        <v>1883128.03</v>
      </c>
      <c r="L1240" s="121" t="s">
        <v>2396</v>
      </c>
      <c r="M1240" s="235"/>
      <c r="N1240" s="253">
        <f>ROUND(I1240*H$13*I$13,2)</f>
        <v>1917024.33</v>
      </c>
      <c r="O1240" s="254">
        <f t="shared" si="35"/>
        <v>33896.300000000003</v>
      </c>
    </row>
    <row r="1241" spans="1:15" s="28" customFormat="1" ht="15" x14ac:dyDescent="0.25">
      <c r="A1241" s="79" t="s">
        <v>70</v>
      </c>
      <c r="B1241" s="299" t="s">
        <v>3284</v>
      </c>
      <c r="C1241" s="299"/>
      <c r="D1241" s="299"/>
      <c r="E1241" s="80" t="s">
        <v>3285</v>
      </c>
      <c r="F1241" s="81"/>
      <c r="G1241" s="82"/>
      <c r="H1241" s="83">
        <v>10489239.720000001</v>
      </c>
      <c r="I1241" s="83">
        <f>SUM(I1244:I1432)</f>
        <v>10464212.48</v>
      </c>
      <c r="J1241" s="83"/>
      <c r="K1241" s="83">
        <f>SUM(K1244:K1432)</f>
        <v>11441569.67</v>
      </c>
      <c r="L1241" s="83"/>
      <c r="M1241" s="235"/>
      <c r="N1241" s="253">
        <f>ROUND(I1241*H$13*I$13,2)</f>
        <v>11647518.18</v>
      </c>
      <c r="O1241" s="254">
        <f t="shared" si="35"/>
        <v>205948.51</v>
      </c>
    </row>
    <row r="1242" spans="1:15" s="28" customFormat="1" ht="15" x14ac:dyDescent="0.25">
      <c r="A1242" s="109"/>
      <c r="B1242" s="110"/>
      <c r="C1242" s="110"/>
      <c r="D1242" s="110"/>
      <c r="E1242" s="111" t="s">
        <v>2288</v>
      </c>
      <c r="F1242" s="112"/>
      <c r="G1242" s="113"/>
      <c r="H1242" s="114"/>
      <c r="I1242" s="115">
        <f>SUM(I1244:I1432)</f>
        <v>10464212.48</v>
      </c>
      <c r="J1242" s="122"/>
      <c r="K1242" s="115">
        <f>SUM(K1244:K1432)</f>
        <v>11441569.67</v>
      </c>
      <c r="L1242" s="115"/>
      <c r="M1242" s="235"/>
      <c r="N1242" s="253">
        <f>ROUND(I1242*H$13*I$13,2)</f>
        <v>11647518.18</v>
      </c>
      <c r="O1242" s="254">
        <f t="shared" si="35"/>
        <v>205948.51</v>
      </c>
    </row>
    <row r="1243" spans="1:15" s="11" customFormat="1" ht="15" outlineLevel="1" x14ac:dyDescent="0.25">
      <c r="A1243" s="85"/>
      <c r="B1243" s="125"/>
      <c r="C1243" s="125"/>
      <c r="D1243" s="125"/>
      <c r="E1243" s="126" t="s">
        <v>3286</v>
      </c>
      <c r="F1243" s="86"/>
      <c r="G1243" s="87"/>
      <c r="H1243" s="88"/>
      <c r="I1243" s="127"/>
      <c r="J1243" s="127"/>
      <c r="K1243" s="127"/>
      <c r="L1243" s="127"/>
      <c r="M1243" s="236"/>
      <c r="N1243" s="253">
        <f>ROUND(I1243*H$13*I$13,2)</f>
        <v>0</v>
      </c>
      <c r="O1243" s="254">
        <f t="shared" si="35"/>
        <v>0</v>
      </c>
    </row>
    <row r="1244" spans="1:15" s="28" customFormat="1" ht="15" outlineLevel="1" x14ac:dyDescent="0.25">
      <c r="A1244" s="116" t="s">
        <v>2040</v>
      </c>
      <c r="B1244" s="117" t="s">
        <v>3287</v>
      </c>
      <c r="C1244" s="136" t="s">
        <v>40</v>
      </c>
      <c r="D1244" s="117" t="s">
        <v>2602</v>
      </c>
      <c r="E1244" s="137" t="s">
        <v>3288</v>
      </c>
      <c r="F1244" s="138" t="s">
        <v>238</v>
      </c>
      <c r="G1244" s="139">
        <v>5</v>
      </c>
      <c r="H1244" s="140">
        <f>ROUND(I1244/G1244,2)</f>
        <v>15350.66</v>
      </c>
      <c r="I1244" s="141">
        <v>76753.279999999999</v>
      </c>
      <c r="J1244" s="122">
        <f>ROUND(H1244*$I$13,2)</f>
        <v>16784.41</v>
      </c>
      <c r="K1244" s="121">
        <f>ROUND(G1244*J1244,2)</f>
        <v>83922.05</v>
      </c>
      <c r="L1244" s="121" t="s">
        <v>2396</v>
      </c>
      <c r="M1244" s="235"/>
      <c r="N1244" s="253">
        <f>ROUND(I1244*I$13,2)</f>
        <v>83922.04</v>
      </c>
      <c r="O1244" s="254">
        <f t="shared" si="35"/>
        <v>-0.01</v>
      </c>
    </row>
    <row r="1245" spans="1:15" s="263" customFormat="1" ht="15" outlineLevel="1" x14ac:dyDescent="0.25">
      <c r="A1245" s="90"/>
      <c r="B1245" s="91"/>
      <c r="C1245" s="272"/>
      <c r="D1245" s="91"/>
      <c r="E1245" s="266" t="s">
        <v>3289</v>
      </c>
      <c r="F1245" s="273"/>
      <c r="G1245" s="274"/>
      <c r="H1245" s="275"/>
      <c r="I1245" s="276"/>
      <c r="J1245" s="95"/>
      <c r="K1245" s="96"/>
      <c r="L1245" s="96"/>
      <c r="M1245" s="260"/>
      <c r="N1245" s="261">
        <f>ROUND(I1245*H$13*I$13,2)</f>
        <v>0</v>
      </c>
      <c r="O1245" s="262">
        <f t="shared" si="35"/>
        <v>0</v>
      </c>
    </row>
    <row r="1246" spans="1:15" s="28" customFormat="1" ht="15" outlineLevel="1" x14ac:dyDescent="0.25">
      <c r="A1246" s="116" t="s">
        <v>2478</v>
      </c>
      <c r="B1246" s="117" t="s">
        <v>3287</v>
      </c>
      <c r="C1246" s="136" t="s">
        <v>41</v>
      </c>
      <c r="D1246" s="117" t="s">
        <v>2602</v>
      </c>
      <c r="E1246" s="137" t="s">
        <v>3290</v>
      </c>
      <c r="F1246" s="138" t="s">
        <v>238</v>
      </c>
      <c r="G1246" s="139">
        <v>3</v>
      </c>
      <c r="H1246" s="140">
        <f>ROUND(I1246/G1246,2)</f>
        <v>1536.38</v>
      </c>
      <c r="I1246" s="141">
        <v>4609.1499999999996</v>
      </c>
      <c r="J1246" s="122">
        <f>ROUND(H1246*$I$13,2)</f>
        <v>1679.88</v>
      </c>
      <c r="K1246" s="121">
        <f>ROUND(G1246*J1246,2)</f>
        <v>5039.6400000000003</v>
      </c>
      <c r="L1246" s="121" t="s">
        <v>2396</v>
      </c>
      <c r="M1246" s="235"/>
      <c r="N1246" s="253">
        <f>ROUND(I1246*I$13,2)</f>
        <v>5039.6400000000003</v>
      </c>
      <c r="O1246" s="254">
        <f t="shared" ref="O1246:O1309" si="38">N1246-K1246</f>
        <v>0</v>
      </c>
    </row>
    <row r="1247" spans="1:15" s="28" customFormat="1" ht="15" outlineLevel="1" x14ac:dyDescent="0.25">
      <c r="A1247" s="116" t="s">
        <v>2481</v>
      </c>
      <c r="B1247" s="117" t="s">
        <v>3287</v>
      </c>
      <c r="C1247" s="136" t="s">
        <v>44</v>
      </c>
      <c r="D1247" s="117" t="s">
        <v>2602</v>
      </c>
      <c r="E1247" s="137" t="s">
        <v>3291</v>
      </c>
      <c r="F1247" s="138" t="s">
        <v>238</v>
      </c>
      <c r="G1247" s="139">
        <v>6</v>
      </c>
      <c r="H1247" s="140">
        <f>ROUND(I1247/G1247,2)</f>
        <v>11184.86</v>
      </c>
      <c r="I1247" s="141">
        <v>67109.179999999993</v>
      </c>
      <c r="J1247" s="122">
        <f>ROUND(H1247*$I$13,2)</f>
        <v>12229.53</v>
      </c>
      <c r="K1247" s="121">
        <f>ROUND(G1247*J1247,2)</f>
        <v>73377.179999999993</v>
      </c>
      <c r="L1247" s="121" t="s">
        <v>2396</v>
      </c>
      <c r="M1247" s="235"/>
      <c r="N1247" s="253">
        <f>ROUND(I1247*I$13,2)</f>
        <v>73377.179999999993</v>
      </c>
      <c r="O1247" s="254">
        <f t="shared" si="38"/>
        <v>0</v>
      </c>
    </row>
    <row r="1248" spans="1:15" s="263" customFormat="1" ht="15" outlineLevel="1" x14ac:dyDescent="0.25">
      <c r="A1248" s="90"/>
      <c r="B1248" s="91"/>
      <c r="C1248" s="272"/>
      <c r="D1248" s="91"/>
      <c r="E1248" s="266" t="s">
        <v>3292</v>
      </c>
      <c r="F1248" s="273"/>
      <c r="G1248" s="274"/>
      <c r="H1248" s="275"/>
      <c r="I1248" s="276"/>
      <c r="J1248" s="95"/>
      <c r="K1248" s="96"/>
      <c r="L1248" s="96"/>
      <c r="M1248" s="260"/>
      <c r="N1248" s="261">
        <f>ROUND(I1248*H$13*I$13,2)</f>
        <v>0</v>
      </c>
      <c r="O1248" s="262">
        <f t="shared" si="38"/>
        <v>0</v>
      </c>
    </row>
    <row r="1249" spans="1:15" s="28" customFormat="1" ht="15" outlineLevel="1" x14ac:dyDescent="0.25">
      <c r="A1249" s="116" t="s">
        <v>2484</v>
      </c>
      <c r="B1249" s="117" t="s">
        <v>3287</v>
      </c>
      <c r="C1249" s="136" t="s">
        <v>46</v>
      </c>
      <c r="D1249" s="117" t="s">
        <v>2602</v>
      </c>
      <c r="E1249" s="137" t="s">
        <v>3288</v>
      </c>
      <c r="F1249" s="138" t="s">
        <v>238</v>
      </c>
      <c r="G1249" s="139">
        <v>2</v>
      </c>
      <c r="H1249" s="140">
        <f>ROUND(I1249/G1249,2)</f>
        <v>15350.66</v>
      </c>
      <c r="I1249" s="141">
        <v>30701.31</v>
      </c>
      <c r="J1249" s="122">
        <f>ROUND(H1249*$I$13,2)</f>
        <v>16784.41</v>
      </c>
      <c r="K1249" s="121">
        <f>ROUND(G1249*J1249,2)</f>
        <v>33568.82</v>
      </c>
      <c r="L1249" s="121" t="s">
        <v>2396</v>
      </c>
      <c r="M1249" s="235"/>
      <c r="N1249" s="253">
        <f>ROUND(I1249*I$13,2)</f>
        <v>33568.81</v>
      </c>
      <c r="O1249" s="254">
        <f t="shared" si="38"/>
        <v>-0.01</v>
      </c>
    </row>
    <row r="1250" spans="1:15" s="28" customFormat="1" ht="22.5" outlineLevel="1" x14ac:dyDescent="0.25">
      <c r="A1250" s="116" t="s">
        <v>2487</v>
      </c>
      <c r="B1250" s="117" t="s">
        <v>3287</v>
      </c>
      <c r="C1250" s="136" t="s">
        <v>50</v>
      </c>
      <c r="D1250" s="117" t="s">
        <v>2602</v>
      </c>
      <c r="E1250" s="137" t="s">
        <v>3293</v>
      </c>
      <c r="F1250" s="138" t="s">
        <v>238</v>
      </c>
      <c r="G1250" s="139">
        <v>1</v>
      </c>
      <c r="H1250" s="140">
        <f>ROUND(I1250/G1250,2)</f>
        <v>30518.73</v>
      </c>
      <c r="I1250" s="141">
        <v>30518.73</v>
      </c>
      <c r="J1250" s="122">
        <f>ROUND(H1250*$I$13,2)</f>
        <v>33369.18</v>
      </c>
      <c r="K1250" s="121">
        <f>ROUND(G1250*J1250,2)</f>
        <v>33369.18</v>
      </c>
      <c r="L1250" s="121" t="s">
        <v>2396</v>
      </c>
      <c r="M1250" s="235"/>
      <c r="N1250" s="253">
        <f>ROUND(I1250*I$13,2)</f>
        <v>33369.18</v>
      </c>
      <c r="O1250" s="254">
        <f t="shared" si="38"/>
        <v>0</v>
      </c>
    </row>
    <row r="1251" spans="1:15" s="28" customFormat="1" ht="15" outlineLevel="1" x14ac:dyDescent="0.25">
      <c r="A1251" s="116" t="s">
        <v>2490</v>
      </c>
      <c r="B1251" s="117" t="s">
        <v>3287</v>
      </c>
      <c r="C1251" s="136" t="s">
        <v>54</v>
      </c>
      <c r="D1251" s="117" t="s">
        <v>2602</v>
      </c>
      <c r="E1251" s="137" t="s">
        <v>3294</v>
      </c>
      <c r="F1251" s="138" t="s">
        <v>238</v>
      </c>
      <c r="G1251" s="139">
        <v>1</v>
      </c>
      <c r="H1251" s="140">
        <f>ROUND(I1251/G1251,2)</f>
        <v>18740.38</v>
      </c>
      <c r="I1251" s="141">
        <v>18740.38</v>
      </c>
      <c r="J1251" s="122">
        <f>ROUND(H1251*$I$13,2)</f>
        <v>20490.73</v>
      </c>
      <c r="K1251" s="121">
        <f>ROUND(G1251*J1251,2)</f>
        <v>20490.73</v>
      </c>
      <c r="L1251" s="121" t="s">
        <v>2396</v>
      </c>
      <c r="M1251" s="235"/>
      <c r="N1251" s="253">
        <f t="shared" ref="N1251:N1257" si="39">ROUND(I1251*I$13,2)</f>
        <v>20490.73</v>
      </c>
      <c r="O1251" s="254">
        <f t="shared" si="38"/>
        <v>0</v>
      </c>
    </row>
    <row r="1252" spans="1:15" s="28" customFormat="1" ht="22.5" outlineLevel="1" x14ac:dyDescent="0.25">
      <c r="A1252" s="116" t="s">
        <v>3297</v>
      </c>
      <c r="B1252" s="117" t="s">
        <v>3287</v>
      </c>
      <c r="C1252" s="136" t="s">
        <v>58</v>
      </c>
      <c r="D1252" s="117" t="s">
        <v>2602</v>
      </c>
      <c r="E1252" s="137" t="s">
        <v>3295</v>
      </c>
      <c r="F1252" s="138" t="s">
        <v>238</v>
      </c>
      <c r="G1252" s="139">
        <v>1</v>
      </c>
      <c r="H1252" s="140">
        <f>ROUND(I1252/G1252,2)</f>
        <v>88212.09</v>
      </c>
      <c r="I1252" s="141">
        <v>88212.09</v>
      </c>
      <c r="J1252" s="122">
        <f>ROUND(H1252*$I$13,2)</f>
        <v>96451.1</v>
      </c>
      <c r="K1252" s="121">
        <f>ROUND(G1252*J1252,2)</f>
        <v>96451.1</v>
      </c>
      <c r="L1252" s="121" t="s">
        <v>2396</v>
      </c>
      <c r="M1252" s="235"/>
      <c r="N1252" s="253">
        <f t="shared" si="39"/>
        <v>96451.1</v>
      </c>
      <c r="O1252" s="254">
        <f t="shared" si="38"/>
        <v>0</v>
      </c>
    </row>
    <row r="1253" spans="1:15" s="28" customFormat="1" ht="22.5" outlineLevel="1" x14ac:dyDescent="0.25">
      <c r="A1253" s="116" t="s">
        <v>3299</v>
      </c>
      <c r="B1253" s="117" t="s">
        <v>3287</v>
      </c>
      <c r="C1253" s="136" t="s">
        <v>62</v>
      </c>
      <c r="D1253" s="117" t="s">
        <v>2602</v>
      </c>
      <c r="E1253" s="137" t="s">
        <v>3296</v>
      </c>
      <c r="F1253" s="138" t="s">
        <v>238</v>
      </c>
      <c r="G1253" s="139">
        <v>1</v>
      </c>
      <c r="H1253" s="140">
        <f>ROUND(I1253/G1253,2)</f>
        <v>62771.08</v>
      </c>
      <c r="I1253" s="141">
        <v>62771.08</v>
      </c>
      <c r="J1253" s="122">
        <f>ROUND(H1253*$I$13,2)</f>
        <v>68633.899999999994</v>
      </c>
      <c r="K1253" s="121">
        <f>ROUND(G1253*J1253,2)</f>
        <v>68633.899999999994</v>
      </c>
      <c r="L1253" s="121" t="s">
        <v>2396</v>
      </c>
      <c r="M1253" s="235"/>
      <c r="N1253" s="253">
        <f t="shared" si="39"/>
        <v>68633.899999999994</v>
      </c>
      <c r="O1253" s="254">
        <f t="shared" si="38"/>
        <v>0</v>
      </c>
    </row>
    <row r="1254" spans="1:15" s="28" customFormat="1" ht="15" outlineLevel="1" x14ac:dyDescent="0.25">
      <c r="A1254" s="116" t="s">
        <v>3301</v>
      </c>
      <c r="B1254" s="117" t="s">
        <v>3287</v>
      </c>
      <c r="C1254" s="136" t="s">
        <v>70</v>
      </c>
      <c r="D1254" s="117" t="s">
        <v>2602</v>
      </c>
      <c r="E1254" s="137" t="s">
        <v>3298</v>
      </c>
      <c r="F1254" s="138" t="s">
        <v>238</v>
      </c>
      <c r="G1254" s="139">
        <v>2</v>
      </c>
      <c r="H1254" s="140">
        <f>ROUND(I1254/G1254,2)</f>
        <v>15864.25</v>
      </c>
      <c r="I1254" s="141">
        <v>31728.5</v>
      </c>
      <c r="J1254" s="122">
        <f>ROUND(H1254*$I$13,2)</f>
        <v>17345.97</v>
      </c>
      <c r="K1254" s="121">
        <f>ROUND(G1254*J1254,2)</f>
        <v>34691.94</v>
      </c>
      <c r="L1254" s="121" t="s">
        <v>2396</v>
      </c>
      <c r="M1254" s="235"/>
      <c r="N1254" s="253">
        <f t="shared" si="39"/>
        <v>34691.94</v>
      </c>
      <c r="O1254" s="254">
        <f t="shared" si="38"/>
        <v>0</v>
      </c>
    </row>
    <row r="1255" spans="1:15" s="28" customFormat="1" ht="15" outlineLevel="1" x14ac:dyDescent="0.25">
      <c r="A1255" s="116" t="s">
        <v>3303</v>
      </c>
      <c r="B1255" s="117" t="s">
        <v>3287</v>
      </c>
      <c r="C1255" s="136" t="s">
        <v>91</v>
      </c>
      <c r="D1255" s="117" t="s">
        <v>2602</v>
      </c>
      <c r="E1255" s="137" t="s">
        <v>3300</v>
      </c>
      <c r="F1255" s="138" t="s">
        <v>238</v>
      </c>
      <c r="G1255" s="139">
        <v>1</v>
      </c>
      <c r="H1255" s="140">
        <f>ROUND(I1255/G1255,2)</f>
        <v>253554.17</v>
      </c>
      <c r="I1255" s="141">
        <v>253554.17</v>
      </c>
      <c r="J1255" s="122">
        <f>ROUND(H1255*$I$13,2)</f>
        <v>277236.13</v>
      </c>
      <c r="K1255" s="121">
        <f>ROUND(G1255*J1255,2)</f>
        <v>277236.13</v>
      </c>
      <c r="L1255" s="121" t="s">
        <v>2396</v>
      </c>
      <c r="M1255" s="235"/>
      <c r="N1255" s="253">
        <f t="shared" si="39"/>
        <v>277236.13</v>
      </c>
      <c r="O1255" s="254">
        <f t="shared" si="38"/>
        <v>0</v>
      </c>
    </row>
    <row r="1256" spans="1:15" s="28" customFormat="1" ht="15" outlineLevel="1" x14ac:dyDescent="0.25">
      <c r="A1256" s="116" t="s">
        <v>3306</v>
      </c>
      <c r="B1256" s="117" t="s">
        <v>3287</v>
      </c>
      <c r="C1256" s="136" t="s">
        <v>94</v>
      </c>
      <c r="D1256" s="117" t="s">
        <v>2602</v>
      </c>
      <c r="E1256" s="137" t="s">
        <v>3302</v>
      </c>
      <c r="F1256" s="138" t="s">
        <v>238</v>
      </c>
      <c r="G1256" s="139">
        <v>1</v>
      </c>
      <c r="H1256" s="140">
        <f>ROUND(I1256/G1256,2)</f>
        <v>131205.37</v>
      </c>
      <c r="I1256" s="141">
        <v>131205.37</v>
      </c>
      <c r="J1256" s="122">
        <f>ROUND(H1256*$I$13,2)</f>
        <v>143459.95000000001</v>
      </c>
      <c r="K1256" s="121">
        <f>ROUND(G1256*J1256,2)</f>
        <v>143459.95000000001</v>
      </c>
      <c r="L1256" s="121" t="s">
        <v>2396</v>
      </c>
      <c r="M1256" s="235"/>
      <c r="N1256" s="253">
        <f t="shared" si="39"/>
        <v>143459.95000000001</v>
      </c>
      <c r="O1256" s="254">
        <f t="shared" si="38"/>
        <v>0</v>
      </c>
    </row>
    <row r="1257" spans="1:15" s="28" customFormat="1" ht="15" outlineLevel="1" x14ac:dyDescent="0.25">
      <c r="A1257" s="116" t="s">
        <v>3307</v>
      </c>
      <c r="B1257" s="117" t="s">
        <v>3287</v>
      </c>
      <c r="C1257" s="136" t="s">
        <v>95</v>
      </c>
      <c r="D1257" s="117" t="s">
        <v>2602</v>
      </c>
      <c r="E1257" s="137" t="s">
        <v>3304</v>
      </c>
      <c r="F1257" s="138" t="s">
        <v>238</v>
      </c>
      <c r="G1257" s="139">
        <v>6</v>
      </c>
      <c r="H1257" s="140">
        <f>ROUND(I1257/G1257,2)</f>
        <v>8160.39</v>
      </c>
      <c r="I1257" s="141">
        <v>48962.35</v>
      </c>
      <c r="J1257" s="122">
        <f>ROUND(H1257*$I$13,2)</f>
        <v>8922.57</v>
      </c>
      <c r="K1257" s="121">
        <f>ROUND(G1257*J1257,2)</f>
        <v>53535.42</v>
      </c>
      <c r="L1257" s="121" t="s">
        <v>2396</v>
      </c>
      <c r="M1257" s="235"/>
      <c r="N1257" s="253">
        <f t="shared" si="39"/>
        <v>53535.43</v>
      </c>
      <c r="O1257" s="254">
        <f t="shared" si="38"/>
        <v>0.01</v>
      </c>
    </row>
    <row r="1258" spans="1:15" s="263" customFormat="1" ht="15" outlineLevel="1" x14ac:dyDescent="0.25">
      <c r="A1258" s="90"/>
      <c r="B1258" s="91"/>
      <c r="C1258" s="272"/>
      <c r="D1258" s="91"/>
      <c r="E1258" s="266" t="s">
        <v>3305</v>
      </c>
      <c r="F1258" s="273"/>
      <c r="G1258" s="274"/>
      <c r="H1258" s="275"/>
      <c r="I1258" s="276"/>
      <c r="J1258" s="95"/>
      <c r="K1258" s="96"/>
      <c r="L1258" s="96"/>
      <c r="M1258" s="260"/>
      <c r="N1258" s="261">
        <f>ROUND(I1258*H$13*I$13,2)</f>
        <v>0</v>
      </c>
      <c r="O1258" s="262">
        <f t="shared" si="38"/>
        <v>0</v>
      </c>
    </row>
    <row r="1259" spans="1:15" s="28" customFormat="1" ht="15" outlineLevel="1" x14ac:dyDescent="0.25">
      <c r="A1259" s="116" t="s">
        <v>3309</v>
      </c>
      <c r="B1259" s="117" t="s">
        <v>3287</v>
      </c>
      <c r="C1259" s="136" t="s">
        <v>115</v>
      </c>
      <c r="D1259" s="117" t="s">
        <v>2602</v>
      </c>
      <c r="E1259" s="137" t="s">
        <v>3288</v>
      </c>
      <c r="F1259" s="138" t="s">
        <v>238</v>
      </c>
      <c r="G1259" s="139">
        <v>11</v>
      </c>
      <c r="H1259" s="140">
        <f>ROUND(I1259/G1259,2)</f>
        <v>15350.66</v>
      </c>
      <c r="I1259" s="141">
        <v>168857.26</v>
      </c>
      <c r="J1259" s="122">
        <f>ROUND(H1259*$I$13,2)</f>
        <v>16784.41</v>
      </c>
      <c r="K1259" s="121">
        <f>ROUND(G1259*J1259,2)</f>
        <v>184628.51</v>
      </c>
      <c r="L1259" s="121" t="s">
        <v>2396</v>
      </c>
      <c r="M1259" s="235"/>
      <c r="N1259" s="253">
        <f t="shared" ref="N1259:N1322" si="40">ROUND(I1259*I$13,2)</f>
        <v>184628.53</v>
      </c>
      <c r="O1259" s="254">
        <f t="shared" si="38"/>
        <v>0.02</v>
      </c>
    </row>
    <row r="1260" spans="1:15" s="28" customFormat="1" ht="22.5" outlineLevel="1" x14ac:dyDescent="0.25">
      <c r="A1260" s="116" t="s">
        <v>3311</v>
      </c>
      <c r="B1260" s="117" t="s">
        <v>3287</v>
      </c>
      <c r="C1260" s="136" t="s">
        <v>235</v>
      </c>
      <c r="D1260" s="117" t="s">
        <v>2602</v>
      </c>
      <c r="E1260" s="137" t="s">
        <v>3293</v>
      </c>
      <c r="F1260" s="138" t="s">
        <v>238</v>
      </c>
      <c r="G1260" s="139">
        <v>2</v>
      </c>
      <c r="H1260" s="140">
        <f>ROUND(I1260/G1260,2)</f>
        <v>30518.73</v>
      </c>
      <c r="I1260" s="141">
        <v>61037.45</v>
      </c>
      <c r="J1260" s="122">
        <f>ROUND(H1260*$I$13,2)</f>
        <v>33369.18</v>
      </c>
      <c r="K1260" s="121">
        <f>ROUND(G1260*J1260,2)</f>
        <v>66738.36</v>
      </c>
      <c r="L1260" s="121" t="s">
        <v>2396</v>
      </c>
      <c r="M1260" s="235"/>
      <c r="N1260" s="253">
        <f t="shared" si="40"/>
        <v>66738.350000000006</v>
      </c>
      <c r="O1260" s="254">
        <f t="shared" si="38"/>
        <v>-0.01</v>
      </c>
    </row>
    <row r="1261" spans="1:15" s="28" customFormat="1" ht="15" outlineLevel="1" x14ac:dyDescent="0.25">
      <c r="A1261" s="116" t="s">
        <v>3313</v>
      </c>
      <c r="B1261" s="117" t="s">
        <v>3287</v>
      </c>
      <c r="C1261" s="136" t="s">
        <v>240</v>
      </c>
      <c r="D1261" s="117" t="s">
        <v>2602</v>
      </c>
      <c r="E1261" s="137" t="s">
        <v>3308</v>
      </c>
      <c r="F1261" s="138" t="s">
        <v>238</v>
      </c>
      <c r="G1261" s="139">
        <v>6</v>
      </c>
      <c r="H1261" s="140">
        <f>ROUND(I1261/G1261,2)</f>
        <v>16006.92</v>
      </c>
      <c r="I1261" s="141">
        <v>96041.51</v>
      </c>
      <c r="J1261" s="122">
        <f>ROUND(H1261*$I$13,2)</f>
        <v>17501.97</v>
      </c>
      <c r="K1261" s="121">
        <f>ROUND(G1261*J1261,2)</f>
        <v>105011.82</v>
      </c>
      <c r="L1261" s="121" t="s">
        <v>2396</v>
      </c>
      <c r="M1261" s="235"/>
      <c r="N1261" s="253">
        <f t="shared" si="40"/>
        <v>105011.79</v>
      </c>
      <c r="O1261" s="254">
        <f t="shared" si="38"/>
        <v>-0.03</v>
      </c>
    </row>
    <row r="1262" spans="1:15" s="28" customFormat="1" ht="15" outlineLevel="1" x14ac:dyDescent="0.25">
      <c r="A1262" s="116" t="s">
        <v>3315</v>
      </c>
      <c r="B1262" s="117" t="s">
        <v>3287</v>
      </c>
      <c r="C1262" s="136" t="s">
        <v>252</v>
      </c>
      <c r="D1262" s="117" t="s">
        <v>2602</v>
      </c>
      <c r="E1262" s="137" t="s">
        <v>3310</v>
      </c>
      <c r="F1262" s="138" t="s">
        <v>238</v>
      </c>
      <c r="G1262" s="139">
        <v>3</v>
      </c>
      <c r="H1262" s="140">
        <f>ROUND(I1262/G1262,2)</f>
        <v>77563.66</v>
      </c>
      <c r="I1262" s="141">
        <v>232690.99</v>
      </c>
      <c r="J1262" s="122">
        <f>ROUND(H1262*$I$13,2)</f>
        <v>84808.11</v>
      </c>
      <c r="K1262" s="121">
        <f>ROUND(G1262*J1262,2)</f>
        <v>254424.33</v>
      </c>
      <c r="L1262" s="121" t="s">
        <v>2396</v>
      </c>
      <c r="M1262" s="235"/>
      <c r="N1262" s="253">
        <f t="shared" si="40"/>
        <v>254424.33</v>
      </c>
      <c r="O1262" s="254">
        <f t="shared" si="38"/>
        <v>0</v>
      </c>
    </row>
    <row r="1263" spans="1:15" s="28" customFormat="1" ht="15" outlineLevel="1" x14ac:dyDescent="0.25">
      <c r="A1263" s="116" t="s">
        <v>3317</v>
      </c>
      <c r="B1263" s="117" t="s">
        <v>3287</v>
      </c>
      <c r="C1263" s="136" t="s">
        <v>256</v>
      </c>
      <c r="D1263" s="117" t="s">
        <v>2602</v>
      </c>
      <c r="E1263" s="137" t="s">
        <v>3312</v>
      </c>
      <c r="F1263" s="138" t="s">
        <v>238</v>
      </c>
      <c r="G1263" s="139">
        <v>3</v>
      </c>
      <c r="H1263" s="140">
        <f>ROUND(I1263/G1263,2)</f>
        <v>77871.8</v>
      </c>
      <c r="I1263" s="141">
        <v>233615.41</v>
      </c>
      <c r="J1263" s="122">
        <f>ROUND(H1263*$I$13,2)</f>
        <v>85145.03</v>
      </c>
      <c r="K1263" s="121">
        <f>ROUND(G1263*J1263,2)</f>
        <v>255435.09</v>
      </c>
      <c r="L1263" s="121" t="s">
        <v>2396</v>
      </c>
      <c r="M1263" s="235"/>
      <c r="N1263" s="253">
        <f t="shared" si="40"/>
        <v>255435.09</v>
      </c>
      <c r="O1263" s="254">
        <f t="shared" si="38"/>
        <v>0</v>
      </c>
    </row>
    <row r="1264" spans="1:15" s="28" customFormat="1" ht="15" outlineLevel="1" x14ac:dyDescent="0.25">
      <c r="A1264" s="116" t="s">
        <v>3319</v>
      </c>
      <c r="B1264" s="117" t="s">
        <v>3287</v>
      </c>
      <c r="C1264" s="136" t="s">
        <v>260</v>
      </c>
      <c r="D1264" s="117" t="s">
        <v>2602</v>
      </c>
      <c r="E1264" s="137" t="s">
        <v>3314</v>
      </c>
      <c r="F1264" s="138" t="s">
        <v>238</v>
      </c>
      <c r="G1264" s="139">
        <v>4</v>
      </c>
      <c r="H1264" s="140">
        <f>ROUND(I1264/G1264,2)</f>
        <v>15350.66</v>
      </c>
      <c r="I1264" s="141">
        <v>61402.62</v>
      </c>
      <c r="J1264" s="122">
        <f>ROUND(H1264*$I$13,2)</f>
        <v>16784.41</v>
      </c>
      <c r="K1264" s="121">
        <f>ROUND(G1264*J1264,2)</f>
        <v>67137.64</v>
      </c>
      <c r="L1264" s="121" t="s">
        <v>2396</v>
      </c>
      <c r="M1264" s="235"/>
      <c r="N1264" s="253">
        <f t="shared" si="40"/>
        <v>67137.62</v>
      </c>
      <c r="O1264" s="254">
        <f t="shared" si="38"/>
        <v>-0.02</v>
      </c>
    </row>
    <row r="1265" spans="1:15" s="28" customFormat="1" ht="15" outlineLevel="1" x14ac:dyDescent="0.25">
      <c r="A1265" s="116" t="s">
        <v>3321</v>
      </c>
      <c r="B1265" s="117" t="s">
        <v>3287</v>
      </c>
      <c r="C1265" s="136" t="s">
        <v>264</v>
      </c>
      <c r="D1265" s="117" t="s">
        <v>2602</v>
      </c>
      <c r="E1265" s="137" t="s">
        <v>3316</v>
      </c>
      <c r="F1265" s="138" t="s">
        <v>238</v>
      </c>
      <c r="G1265" s="139">
        <v>3</v>
      </c>
      <c r="H1265" s="140">
        <f>ROUND(I1265/G1265,2)</f>
        <v>13946.84</v>
      </c>
      <c r="I1265" s="141">
        <v>41840.53</v>
      </c>
      <c r="J1265" s="122">
        <f>ROUND(H1265*$I$13,2)</f>
        <v>15249.47</v>
      </c>
      <c r="K1265" s="121">
        <f>ROUND(G1265*J1265,2)</f>
        <v>45748.41</v>
      </c>
      <c r="L1265" s="121" t="s">
        <v>2396</v>
      </c>
      <c r="M1265" s="235"/>
      <c r="N1265" s="253">
        <f t="shared" si="40"/>
        <v>45748.44</v>
      </c>
      <c r="O1265" s="254">
        <f t="shared" si="38"/>
        <v>0.03</v>
      </c>
    </row>
    <row r="1266" spans="1:15" s="28" customFormat="1" ht="15" outlineLevel="1" x14ac:dyDescent="0.25">
      <c r="A1266" s="116" t="s">
        <v>3323</v>
      </c>
      <c r="B1266" s="117" t="s">
        <v>3287</v>
      </c>
      <c r="C1266" s="136" t="s">
        <v>266</v>
      </c>
      <c r="D1266" s="117" t="s">
        <v>2602</v>
      </c>
      <c r="E1266" s="137" t="s">
        <v>3318</v>
      </c>
      <c r="F1266" s="138" t="s">
        <v>238</v>
      </c>
      <c r="G1266" s="139">
        <v>1</v>
      </c>
      <c r="H1266" s="140">
        <f>ROUND(I1266/G1266,2)</f>
        <v>15647.4</v>
      </c>
      <c r="I1266" s="141">
        <v>15647.4</v>
      </c>
      <c r="J1266" s="122">
        <f>ROUND(H1266*$I$13,2)</f>
        <v>17108.87</v>
      </c>
      <c r="K1266" s="121">
        <f>ROUND(G1266*J1266,2)</f>
        <v>17108.87</v>
      </c>
      <c r="L1266" s="121" t="s">
        <v>2396</v>
      </c>
      <c r="M1266" s="235"/>
      <c r="N1266" s="253">
        <f t="shared" si="40"/>
        <v>17108.87</v>
      </c>
      <c r="O1266" s="254">
        <f t="shared" si="38"/>
        <v>0</v>
      </c>
    </row>
    <row r="1267" spans="1:15" s="28" customFormat="1" ht="15" outlineLevel="1" x14ac:dyDescent="0.25">
      <c r="A1267" s="116" t="s">
        <v>3325</v>
      </c>
      <c r="B1267" s="117" t="s">
        <v>3287</v>
      </c>
      <c r="C1267" s="136" t="s">
        <v>270</v>
      </c>
      <c r="D1267" s="117" t="s">
        <v>2602</v>
      </c>
      <c r="E1267" s="137" t="s">
        <v>3320</v>
      </c>
      <c r="F1267" s="138" t="s">
        <v>238</v>
      </c>
      <c r="G1267" s="139">
        <v>2</v>
      </c>
      <c r="H1267" s="140">
        <f>ROUND(I1267/G1267,2)</f>
        <v>9495.7199999999993</v>
      </c>
      <c r="I1267" s="141">
        <v>18991.439999999999</v>
      </c>
      <c r="J1267" s="122">
        <f>ROUND(H1267*$I$13,2)</f>
        <v>10382.620000000001</v>
      </c>
      <c r="K1267" s="121">
        <f>ROUND(G1267*J1267,2)</f>
        <v>20765.240000000002</v>
      </c>
      <c r="L1267" s="121" t="s">
        <v>2396</v>
      </c>
      <c r="M1267" s="235"/>
      <c r="N1267" s="253">
        <f t="shared" si="40"/>
        <v>20765.240000000002</v>
      </c>
      <c r="O1267" s="254">
        <f t="shared" si="38"/>
        <v>0</v>
      </c>
    </row>
    <row r="1268" spans="1:15" s="28" customFormat="1" ht="15" outlineLevel="1" x14ac:dyDescent="0.25">
      <c r="A1268" s="116" t="s">
        <v>3327</v>
      </c>
      <c r="B1268" s="117" t="s">
        <v>3287</v>
      </c>
      <c r="C1268" s="136" t="s">
        <v>274</v>
      </c>
      <c r="D1268" s="117" t="s">
        <v>2602</v>
      </c>
      <c r="E1268" s="137" t="s">
        <v>3322</v>
      </c>
      <c r="F1268" s="138" t="s">
        <v>238</v>
      </c>
      <c r="G1268" s="139">
        <v>2</v>
      </c>
      <c r="H1268" s="140">
        <f>ROUND(I1268/G1268,2)</f>
        <v>29645.61</v>
      </c>
      <c r="I1268" s="141">
        <v>59291.21</v>
      </c>
      <c r="J1268" s="122">
        <f>ROUND(H1268*$I$13,2)</f>
        <v>32414.51</v>
      </c>
      <c r="K1268" s="121">
        <f>ROUND(G1268*J1268,2)</f>
        <v>64829.02</v>
      </c>
      <c r="L1268" s="121" t="s">
        <v>2396</v>
      </c>
      <c r="M1268" s="235"/>
      <c r="N1268" s="253">
        <f t="shared" si="40"/>
        <v>64829.01</v>
      </c>
      <c r="O1268" s="254">
        <f t="shared" si="38"/>
        <v>-0.01</v>
      </c>
    </row>
    <row r="1269" spans="1:15" s="28" customFormat="1" ht="15" outlineLevel="1" x14ac:dyDescent="0.25">
      <c r="A1269" s="116" t="s">
        <v>3329</v>
      </c>
      <c r="B1269" s="117" t="s">
        <v>3287</v>
      </c>
      <c r="C1269" s="136" t="s">
        <v>278</v>
      </c>
      <c r="D1269" s="117" t="s">
        <v>2602</v>
      </c>
      <c r="E1269" s="137" t="s">
        <v>3324</v>
      </c>
      <c r="F1269" s="138" t="s">
        <v>238</v>
      </c>
      <c r="G1269" s="139">
        <v>1</v>
      </c>
      <c r="H1269" s="140">
        <f>ROUND(I1269/G1269,2)</f>
        <v>12097.94</v>
      </c>
      <c r="I1269" s="141">
        <v>12097.94</v>
      </c>
      <c r="J1269" s="122">
        <f>ROUND(H1269*$I$13,2)</f>
        <v>13227.89</v>
      </c>
      <c r="K1269" s="121">
        <f>ROUND(G1269*J1269,2)</f>
        <v>13227.89</v>
      </c>
      <c r="L1269" s="121" t="s">
        <v>2396</v>
      </c>
      <c r="M1269" s="235"/>
      <c r="N1269" s="253">
        <f t="shared" si="40"/>
        <v>13227.89</v>
      </c>
      <c r="O1269" s="254">
        <f t="shared" si="38"/>
        <v>0</v>
      </c>
    </row>
    <row r="1270" spans="1:15" s="28" customFormat="1" ht="15" outlineLevel="1" x14ac:dyDescent="0.25">
      <c r="A1270" s="116" t="s">
        <v>3331</v>
      </c>
      <c r="B1270" s="117" t="s">
        <v>3287</v>
      </c>
      <c r="C1270" s="136" t="s">
        <v>407</v>
      </c>
      <c r="D1270" s="117" t="s">
        <v>2602</v>
      </c>
      <c r="E1270" s="137" t="s">
        <v>3326</v>
      </c>
      <c r="F1270" s="138" t="s">
        <v>238</v>
      </c>
      <c r="G1270" s="139">
        <v>3</v>
      </c>
      <c r="H1270" s="140">
        <f>ROUND(I1270/G1270,2)</f>
        <v>7304.41</v>
      </c>
      <c r="I1270" s="141">
        <v>21913.22</v>
      </c>
      <c r="J1270" s="122">
        <f>ROUND(H1270*$I$13,2)</f>
        <v>7986.64</v>
      </c>
      <c r="K1270" s="121">
        <f>ROUND(G1270*J1270,2)</f>
        <v>23959.919999999998</v>
      </c>
      <c r="L1270" s="121" t="s">
        <v>2396</v>
      </c>
      <c r="M1270" s="235"/>
      <c r="N1270" s="253">
        <f t="shared" si="40"/>
        <v>23959.91</v>
      </c>
      <c r="O1270" s="254">
        <f t="shared" si="38"/>
        <v>-0.01</v>
      </c>
    </row>
    <row r="1271" spans="1:15" s="28" customFormat="1" ht="15" outlineLevel="1" x14ac:dyDescent="0.25">
      <c r="A1271" s="116" t="s">
        <v>3333</v>
      </c>
      <c r="B1271" s="117" t="s">
        <v>3287</v>
      </c>
      <c r="C1271" s="136" t="s">
        <v>417</v>
      </c>
      <c r="D1271" s="117" t="s">
        <v>2602</v>
      </c>
      <c r="E1271" s="137" t="s">
        <v>3328</v>
      </c>
      <c r="F1271" s="138" t="s">
        <v>238</v>
      </c>
      <c r="G1271" s="139">
        <v>7</v>
      </c>
      <c r="H1271" s="140">
        <f>ROUND(I1271/G1271,2)</f>
        <v>42171.53</v>
      </c>
      <c r="I1271" s="141">
        <v>295200.73</v>
      </c>
      <c r="J1271" s="122">
        <f>ROUND(H1271*$I$13,2)</f>
        <v>46110.35</v>
      </c>
      <c r="K1271" s="121">
        <f>ROUND(G1271*J1271,2)</f>
        <v>322772.45</v>
      </c>
      <c r="L1271" s="121" t="s">
        <v>2396</v>
      </c>
      <c r="M1271" s="235"/>
      <c r="N1271" s="253">
        <f t="shared" si="40"/>
        <v>322772.47999999998</v>
      </c>
      <c r="O1271" s="254">
        <f t="shared" si="38"/>
        <v>0.03</v>
      </c>
    </row>
    <row r="1272" spans="1:15" s="28" customFormat="1" ht="15" outlineLevel="1" x14ac:dyDescent="0.25">
      <c r="A1272" s="116" t="s">
        <v>3335</v>
      </c>
      <c r="B1272" s="117" t="s">
        <v>3287</v>
      </c>
      <c r="C1272" s="136" t="s">
        <v>425</v>
      </c>
      <c r="D1272" s="117" t="s">
        <v>2602</v>
      </c>
      <c r="E1272" s="137" t="s">
        <v>3330</v>
      </c>
      <c r="F1272" s="138" t="s">
        <v>238</v>
      </c>
      <c r="G1272" s="139">
        <v>1</v>
      </c>
      <c r="H1272" s="140">
        <f>ROUND(I1272/G1272,2)</f>
        <v>8845.17</v>
      </c>
      <c r="I1272" s="141">
        <v>8845.17</v>
      </c>
      <c r="J1272" s="122">
        <f>ROUND(H1272*$I$13,2)</f>
        <v>9671.31</v>
      </c>
      <c r="K1272" s="121">
        <f>ROUND(G1272*J1272,2)</f>
        <v>9671.31</v>
      </c>
      <c r="L1272" s="121" t="s">
        <v>2396</v>
      </c>
      <c r="M1272" s="235"/>
      <c r="N1272" s="253">
        <f t="shared" si="40"/>
        <v>9671.31</v>
      </c>
      <c r="O1272" s="254">
        <f t="shared" si="38"/>
        <v>0</v>
      </c>
    </row>
    <row r="1273" spans="1:15" s="28" customFormat="1" ht="15" outlineLevel="1" x14ac:dyDescent="0.25">
      <c r="A1273" s="116" t="s">
        <v>3337</v>
      </c>
      <c r="B1273" s="117" t="s">
        <v>3287</v>
      </c>
      <c r="C1273" s="136" t="s">
        <v>433</v>
      </c>
      <c r="D1273" s="117" t="s">
        <v>2602</v>
      </c>
      <c r="E1273" s="137" t="s">
        <v>3332</v>
      </c>
      <c r="F1273" s="138" t="s">
        <v>238</v>
      </c>
      <c r="G1273" s="139">
        <v>3</v>
      </c>
      <c r="H1273" s="140">
        <f>ROUND(I1273/G1273,2)</f>
        <v>60135.8</v>
      </c>
      <c r="I1273" s="141">
        <v>180407.39</v>
      </c>
      <c r="J1273" s="122">
        <f>ROUND(H1273*$I$13,2)</f>
        <v>65752.479999999996</v>
      </c>
      <c r="K1273" s="121">
        <f>ROUND(G1273*J1273,2)</f>
        <v>197257.44</v>
      </c>
      <c r="L1273" s="121" t="s">
        <v>2396</v>
      </c>
      <c r="M1273" s="235"/>
      <c r="N1273" s="253">
        <f t="shared" si="40"/>
        <v>197257.44</v>
      </c>
      <c r="O1273" s="254">
        <f t="shared" si="38"/>
        <v>0</v>
      </c>
    </row>
    <row r="1274" spans="1:15" s="28" customFormat="1" ht="15" outlineLevel="1" x14ac:dyDescent="0.25">
      <c r="A1274" s="116" t="s">
        <v>3339</v>
      </c>
      <c r="B1274" s="117" t="s">
        <v>3287</v>
      </c>
      <c r="C1274" s="136" t="s">
        <v>437</v>
      </c>
      <c r="D1274" s="117" t="s">
        <v>2602</v>
      </c>
      <c r="E1274" s="137" t="s">
        <v>3334</v>
      </c>
      <c r="F1274" s="138" t="s">
        <v>238</v>
      </c>
      <c r="G1274" s="139">
        <v>5</v>
      </c>
      <c r="H1274" s="140">
        <f>ROUND(I1274/G1274,2)</f>
        <v>16115.34</v>
      </c>
      <c r="I1274" s="141">
        <v>80576.7</v>
      </c>
      <c r="J1274" s="122">
        <f>ROUND(H1274*$I$13,2)</f>
        <v>17620.509999999998</v>
      </c>
      <c r="K1274" s="121">
        <f>ROUND(G1274*J1274,2)</f>
        <v>88102.55</v>
      </c>
      <c r="L1274" s="121" t="s">
        <v>2396</v>
      </c>
      <c r="M1274" s="235"/>
      <c r="N1274" s="253">
        <f t="shared" si="40"/>
        <v>88102.56</v>
      </c>
      <c r="O1274" s="254">
        <f t="shared" si="38"/>
        <v>0.01</v>
      </c>
    </row>
    <row r="1275" spans="1:15" s="28" customFormat="1" ht="15" outlineLevel="1" x14ac:dyDescent="0.25">
      <c r="A1275" s="116" t="s">
        <v>3341</v>
      </c>
      <c r="B1275" s="117" t="s">
        <v>3287</v>
      </c>
      <c r="C1275" s="136" t="s">
        <v>449</v>
      </c>
      <c r="D1275" s="117" t="s">
        <v>2602</v>
      </c>
      <c r="E1275" s="137" t="s">
        <v>3336</v>
      </c>
      <c r="F1275" s="138" t="s">
        <v>238</v>
      </c>
      <c r="G1275" s="139">
        <v>2</v>
      </c>
      <c r="H1275" s="140">
        <f>ROUND(I1275/G1275,2)</f>
        <v>21570.82</v>
      </c>
      <c r="I1275" s="141">
        <v>43141.63</v>
      </c>
      <c r="J1275" s="122">
        <f>ROUND(H1275*$I$13,2)</f>
        <v>23585.53</v>
      </c>
      <c r="K1275" s="121">
        <f>ROUND(G1275*J1275,2)</f>
        <v>47171.06</v>
      </c>
      <c r="L1275" s="121" t="s">
        <v>2396</v>
      </c>
      <c r="M1275" s="235"/>
      <c r="N1275" s="253">
        <f t="shared" si="40"/>
        <v>47171.06</v>
      </c>
      <c r="O1275" s="254">
        <f t="shared" si="38"/>
        <v>0</v>
      </c>
    </row>
    <row r="1276" spans="1:15" s="28" customFormat="1" ht="15" outlineLevel="1" x14ac:dyDescent="0.25">
      <c r="A1276" s="116" t="s">
        <v>3343</v>
      </c>
      <c r="B1276" s="117" t="s">
        <v>3287</v>
      </c>
      <c r="C1276" s="136" t="s">
        <v>460</v>
      </c>
      <c r="D1276" s="117" t="s">
        <v>2602</v>
      </c>
      <c r="E1276" s="137" t="s">
        <v>3338</v>
      </c>
      <c r="F1276" s="138" t="s">
        <v>238</v>
      </c>
      <c r="G1276" s="139">
        <v>5</v>
      </c>
      <c r="H1276" s="140">
        <f>ROUND(I1276/G1276,2)</f>
        <v>9701.16</v>
      </c>
      <c r="I1276" s="141">
        <v>48505.81</v>
      </c>
      <c r="J1276" s="122">
        <f>ROUND(H1276*$I$13,2)</f>
        <v>10607.25</v>
      </c>
      <c r="K1276" s="121">
        <f>ROUND(G1276*J1276,2)</f>
        <v>53036.25</v>
      </c>
      <c r="L1276" s="121" t="s">
        <v>2396</v>
      </c>
      <c r="M1276" s="235"/>
      <c r="N1276" s="253">
        <f t="shared" si="40"/>
        <v>53036.25</v>
      </c>
      <c r="O1276" s="254">
        <f t="shared" si="38"/>
        <v>0</v>
      </c>
    </row>
    <row r="1277" spans="1:15" s="28" customFormat="1" ht="22.5" outlineLevel="1" x14ac:dyDescent="0.25">
      <c r="A1277" s="116" t="s">
        <v>3345</v>
      </c>
      <c r="B1277" s="117" t="s">
        <v>3287</v>
      </c>
      <c r="C1277" s="136" t="s">
        <v>468</v>
      </c>
      <c r="D1277" s="117" t="s">
        <v>2602</v>
      </c>
      <c r="E1277" s="137" t="s">
        <v>3340</v>
      </c>
      <c r="F1277" s="138" t="s">
        <v>238</v>
      </c>
      <c r="G1277" s="139">
        <v>1</v>
      </c>
      <c r="H1277" s="140">
        <f>ROUND(I1277/G1277,2)</f>
        <v>74447.88</v>
      </c>
      <c r="I1277" s="141">
        <v>74447.88</v>
      </c>
      <c r="J1277" s="122">
        <f>ROUND(H1277*$I$13,2)</f>
        <v>81401.31</v>
      </c>
      <c r="K1277" s="121">
        <f>ROUND(G1277*J1277,2)</f>
        <v>81401.31</v>
      </c>
      <c r="L1277" s="121" t="s">
        <v>2396</v>
      </c>
      <c r="M1277" s="235"/>
      <c r="N1277" s="253">
        <f t="shared" si="40"/>
        <v>81401.31</v>
      </c>
      <c r="O1277" s="254">
        <f t="shared" si="38"/>
        <v>0</v>
      </c>
    </row>
    <row r="1278" spans="1:15" s="28" customFormat="1" ht="15" outlineLevel="1" x14ac:dyDescent="0.25">
      <c r="A1278" s="116" t="s">
        <v>3347</v>
      </c>
      <c r="B1278" s="117" t="s">
        <v>3287</v>
      </c>
      <c r="C1278" s="136" t="s">
        <v>476</v>
      </c>
      <c r="D1278" s="117" t="s">
        <v>2602</v>
      </c>
      <c r="E1278" s="137" t="s">
        <v>3342</v>
      </c>
      <c r="F1278" s="138" t="s">
        <v>238</v>
      </c>
      <c r="G1278" s="139">
        <v>10</v>
      </c>
      <c r="H1278" s="140">
        <f>ROUND(I1278/G1278,2)</f>
        <v>2425.29</v>
      </c>
      <c r="I1278" s="141">
        <v>24252.91</v>
      </c>
      <c r="J1278" s="122">
        <f>ROUND(H1278*$I$13,2)</f>
        <v>2651.81</v>
      </c>
      <c r="K1278" s="121">
        <f>ROUND(G1278*J1278,2)</f>
        <v>26518.1</v>
      </c>
      <c r="L1278" s="121" t="s">
        <v>2396</v>
      </c>
      <c r="M1278" s="235"/>
      <c r="N1278" s="253">
        <f t="shared" si="40"/>
        <v>26518.13</v>
      </c>
      <c r="O1278" s="254">
        <f t="shared" si="38"/>
        <v>0.03</v>
      </c>
    </row>
    <row r="1279" spans="1:15" s="28" customFormat="1" ht="15" outlineLevel="1" x14ac:dyDescent="0.25">
      <c r="A1279" s="116" t="s">
        <v>3349</v>
      </c>
      <c r="B1279" s="117" t="s">
        <v>3287</v>
      </c>
      <c r="C1279" s="136" t="s">
        <v>483</v>
      </c>
      <c r="D1279" s="117" t="s">
        <v>2602</v>
      </c>
      <c r="E1279" s="137" t="s">
        <v>3344</v>
      </c>
      <c r="F1279" s="138" t="s">
        <v>238</v>
      </c>
      <c r="G1279" s="139">
        <v>6</v>
      </c>
      <c r="H1279" s="140">
        <f>ROUND(I1279/G1279,2)</f>
        <v>8576.9699999999993</v>
      </c>
      <c r="I1279" s="141">
        <v>51461.83</v>
      </c>
      <c r="J1279" s="122">
        <f>ROUND(H1279*$I$13,2)</f>
        <v>9378.06</v>
      </c>
      <c r="K1279" s="121">
        <f>ROUND(G1279*J1279,2)</f>
        <v>56268.36</v>
      </c>
      <c r="L1279" s="121" t="s">
        <v>2396</v>
      </c>
      <c r="M1279" s="235"/>
      <c r="N1279" s="253">
        <f t="shared" si="40"/>
        <v>56268.36</v>
      </c>
      <c r="O1279" s="254">
        <f t="shared" si="38"/>
        <v>0</v>
      </c>
    </row>
    <row r="1280" spans="1:15" s="28" customFormat="1" ht="22.5" outlineLevel="1" x14ac:dyDescent="0.25">
      <c r="A1280" s="116" t="s">
        <v>3351</v>
      </c>
      <c r="B1280" s="117" t="s">
        <v>3287</v>
      </c>
      <c r="C1280" s="136" t="s">
        <v>492</v>
      </c>
      <c r="D1280" s="117" t="s">
        <v>2602</v>
      </c>
      <c r="E1280" s="137" t="s">
        <v>3346</v>
      </c>
      <c r="F1280" s="138" t="s">
        <v>238</v>
      </c>
      <c r="G1280" s="139">
        <v>1</v>
      </c>
      <c r="H1280" s="140">
        <f>ROUND(I1280/G1280,2)</f>
        <v>23488.22</v>
      </c>
      <c r="I1280" s="141">
        <v>23488.22</v>
      </c>
      <c r="J1280" s="122">
        <f>ROUND(H1280*$I$13,2)</f>
        <v>25682.02</v>
      </c>
      <c r="K1280" s="121">
        <f>ROUND(G1280*J1280,2)</f>
        <v>25682.02</v>
      </c>
      <c r="L1280" s="121" t="s">
        <v>2396</v>
      </c>
      <c r="M1280" s="235"/>
      <c r="N1280" s="253">
        <f t="shared" si="40"/>
        <v>25682.02</v>
      </c>
      <c r="O1280" s="254">
        <f t="shared" si="38"/>
        <v>0</v>
      </c>
    </row>
    <row r="1281" spans="1:15" s="28" customFormat="1" ht="15" outlineLevel="1" x14ac:dyDescent="0.25">
      <c r="A1281" s="116" t="s">
        <v>3353</v>
      </c>
      <c r="B1281" s="117" t="s">
        <v>3287</v>
      </c>
      <c r="C1281" s="136" t="s">
        <v>503</v>
      </c>
      <c r="D1281" s="117" t="s">
        <v>2602</v>
      </c>
      <c r="E1281" s="137" t="s">
        <v>3348</v>
      </c>
      <c r="F1281" s="138" t="s">
        <v>238</v>
      </c>
      <c r="G1281" s="139">
        <v>1</v>
      </c>
      <c r="H1281" s="140">
        <f>ROUND(I1281/G1281,2)</f>
        <v>12554.43</v>
      </c>
      <c r="I1281" s="141">
        <v>12554.43</v>
      </c>
      <c r="J1281" s="122">
        <f>ROUND(H1281*$I$13,2)</f>
        <v>13727.01</v>
      </c>
      <c r="K1281" s="121">
        <f>ROUND(G1281*J1281,2)</f>
        <v>13727.01</v>
      </c>
      <c r="L1281" s="121" t="s">
        <v>2396</v>
      </c>
      <c r="M1281" s="235"/>
      <c r="N1281" s="253">
        <f t="shared" si="40"/>
        <v>13727.01</v>
      </c>
      <c r="O1281" s="254">
        <f t="shared" si="38"/>
        <v>0</v>
      </c>
    </row>
    <row r="1282" spans="1:15" s="28" customFormat="1" ht="15" outlineLevel="1" x14ac:dyDescent="0.25">
      <c r="A1282" s="116" t="s">
        <v>3355</v>
      </c>
      <c r="B1282" s="117" t="s">
        <v>3287</v>
      </c>
      <c r="C1282" s="136" t="s">
        <v>515</v>
      </c>
      <c r="D1282" s="117" t="s">
        <v>2602</v>
      </c>
      <c r="E1282" s="137" t="s">
        <v>3350</v>
      </c>
      <c r="F1282" s="138" t="s">
        <v>238</v>
      </c>
      <c r="G1282" s="139">
        <v>3</v>
      </c>
      <c r="H1282" s="140">
        <f>ROUND(I1282/G1282,2)</f>
        <v>16240.9</v>
      </c>
      <c r="I1282" s="141">
        <v>48722.69</v>
      </c>
      <c r="J1282" s="122">
        <f>ROUND(H1282*$I$13,2)</f>
        <v>17757.8</v>
      </c>
      <c r="K1282" s="121">
        <f>ROUND(G1282*J1282,2)</f>
        <v>53273.4</v>
      </c>
      <c r="L1282" s="121" t="s">
        <v>2396</v>
      </c>
      <c r="M1282" s="235"/>
      <c r="N1282" s="253">
        <f t="shared" si="40"/>
        <v>53273.39</v>
      </c>
      <c r="O1282" s="254">
        <f t="shared" si="38"/>
        <v>-0.01</v>
      </c>
    </row>
    <row r="1283" spans="1:15" s="28" customFormat="1" ht="15" outlineLevel="1" x14ac:dyDescent="0.25">
      <c r="A1283" s="116" t="s">
        <v>3357</v>
      </c>
      <c r="B1283" s="117" t="s">
        <v>3287</v>
      </c>
      <c r="C1283" s="136" t="s">
        <v>539</v>
      </c>
      <c r="D1283" s="117" t="s">
        <v>2602</v>
      </c>
      <c r="E1283" s="137" t="s">
        <v>3352</v>
      </c>
      <c r="F1283" s="138" t="s">
        <v>238</v>
      </c>
      <c r="G1283" s="139">
        <v>7</v>
      </c>
      <c r="H1283" s="140">
        <f>ROUND(I1283/G1283,2)</f>
        <v>9048.2000000000007</v>
      </c>
      <c r="I1283" s="141">
        <v>63337.39</v>
      </c>
      <c r="J1283" s="122">
        <f>ROUND(H1283*$I$13,2)</f>
        <v>9893.2999999999993</v>
      </c>
      <c r="K1283" s="121">
        <f>ROUND(G1283*J1283,2)</f>
        <v>69253.100000000006</v>
      </c>
      <c r="L1283" s="121" t="s">
        <v>2396</v>
      </c>
      <c r="M1283" s="235"/>
      <c r="N1283" s="253">
        <f t="shared" si="40"/>
        <v>69253.100000000006</v>
      </c>
      <c r="O1283" s="254">
        <f t="shared" si="38"/>
        <v>0</v>
      </c>
    </row>
    <row r="1284" spans="1:15" s="28" customFormat="1" ht="15" outlineLevel="1" x14ac:dyDescent="0.25">
      <c r="A1284" s="116" t="s">
        <v>3359</v>
      </c>
      <c r="B1284" s="117" t="s">
        <v>3287</v>
      </c>
      <c r="C1284" s="136" t="s">
        <v>551</v>
      </c>
      <c r="D1284" s="117" t="s">
        <v>2602</v>
      </c>
      <c r="E1284" s="137" t="s">
        <v>3354</v>
      </c>
      <c r="F1284" s="138" t="s">
        <v>238</v>
      </c>
      <c r="G1284" s="139">
        <v>1</v>
      </c>
      <c r="H1284" s="140">
        <f>ROUND(I1284/G1284,2)</f>
        <v>12702.83</v>
      </c>
      <c r="I1284" s="141">
        <v>12702.83</v>
      </c>
      <c r="J1284" s="122">
        <f>ROUND(H1284*$I$13,2)</f>
        <v>13889.27</v>
      </c>
      <c r="K1284" s="121">
        <f>ROUND(G1284*J1284,2)</f>
        <v>13889.27</v>
      </c>
      <c r="L1284" s="121" t="s">
        <v>2396</v>
      </c>
      <c r="M1284" s="235"/>
      <c r="N1284" s="253">
        <f t="shared" si="40"/>
        <v>13889.27</v>
      </c>
      <c r="O1284" s="254">
        <f t="shared" si="38"/>
        <v>0</v>
      </c>
    </row>
    <row r="1285" spans="1:15" s="28" customFormat="1" ht="15" outlineLevel="1" x14ac:dyDescent="0.25">
      <c r="A1285" s="116" t="s">
        <v>3361</v>
      </c>
      <c r="B1285" s="117" t="s">
        <v>3287</v>
      </c>
      <c r="C1285" s="136" t="s">
        <v>559</v>
      </c>
      <c r="D1285" s="117" t="s">
        <v>2602</v>
      </c>
      <c r="E1285" s="137" t="s">
        <v>3356</v>
      </c>
      <c r="F1285" s="138" t="s">
        <v>238</v>
      </c>
      <c r="G1285" s="139">
        <v>10</v>
      </c>
      <c r="H1285" s="140">
        <f>ROUND(I1285/G1285,2)</f>
        <v>19630.59</v>
      </c>
      <c r="I1285" s="141">
        <v>196305.91</v>
      </c>
      <c r="J1285" s="122">
        <f>ROUND(H1285*$I$13,2)</f>
        <v>21464.09</v>
      </c>
      <c r="K1285" s="121">
        <f>ROUND(G1285*J1285,2)</f>
        <v>214640.9</v>
      </c>
      <c r="L1285" s="121" t="s">
        <v>2396</v>
      </c>
      <c r="M1285" s="235"/>
      <c r="N1285" s="253">
        <f t="shared" si="40"/>
        <v>214640.88</v>
      </c>
      <c r="O1285" s="254">
        <f t="shared" si="38"/>
        <v>-0.02</v>
      </c>
    </row>
    <row r="1286" spans="1:15" s="28" customFormat="1" ht="15" outlineLevel="1" x14ac:dyDescent="0.25">
      <c r="A1286" s="116" t="s">
        <v>3363</v>
      </c>
      <c r="B1286" s="117" t="s">
        <v>3287</v>
      </c>
      <c r="C1286" s="136" t="s">
        <v>570</v>
      </c>
      <c r="D1286" s="117" t="s">
        <v>2602</v>
      </c>
      <c r="E1286" s="137" t="s">
        <v>3358</v>
      </c>
      <c r="F1286" s="138" t="s">
        <v>238</v>
      </c>
      <c r="G1286" s="139">
        <v>1</v>
      </c>
      <c r="H1286" s="140">
        <f>ROUND(I1286/G1286,2)</f>
        <v>13524.59</v>
      </c>
      <c r="I1286" s="141">
        <v>13524.59</v>
      </c>
      <c r="J1286" s="122">
        <f>ROUND(H1286*$I$13,2)</f>
        <v>14787.79</v>
      </c>
      <c r="K1286" s="121">
        <f>ROUND(G1286*J1286,2)</f>
        <v>14787.79</v>
      </c>
      <c r="L1286" s="121" t="s">
        <v>2396</v>
      </c>
      <c r="M1286" s="235"/>
      <c r="N1286" s="253">
        <f t="shared" si="40"/>
        <v>14787.79</v>
      </c>
      <c r="O1286" s="254">
        <f t="shared" si="38"/>
        <v>0</v>
      </c>
    </row>
    <row r="1287" spans="1:15" s="28" customFormat="1" ht="15" outlineLevel="1" x14ac:dyDescent="0.25">
      <c r="A1287" s="116" t="s">
        <v>3365</v>
      </c>
      <c r="B1287" s="117" t="s">
        <v>3287</v>
      </c>
      <c r="C1287" s="136" t="s">
        <v>580</v>
      </c>
      <c r="D1287" s="117" t="s">
        <v>2602</v>
      </c>
      <c r="E1287" s="137" t="s">
        <v>3360</v>
      </c>
      <c r="F1287" s="138" t="s">
        <v>238</v>
      </c>
      <c r="G1287" s="139">
        <v>1</v>
      </c>
      <c r="H1287" s="140">
        <f>ROUND(I1287/G1287,2)</f>
        <v>15769.89</v>
      </c>
      <c r="I1287" s="141">
        <v>15769.89</v>
      </c>
      <c r="J1287" s="122">
        <f>ROUND(H1287*$I$13,2)</f>
        <v>17242.8</v>
      </c>
      <c r="K1287" s="121">
        <f>ROUND(G1287*J1287,2)</f>
        <v>17242.8</v>
      </c>
      <c r="L1287" s="121" t="s">
        <v>2396</v>
      </c>
      <c r="M1287" s="235"/>
      <c r="N1287" s="253">
        <f t="shared" si="40"/>
        <v>17242.8</v>
      </c>
      <c r="O1287" s="254">
        <f t="shared" si="38"/>
        <v>0</v>
      </c>
    </row>
    <row r="1288" spans="1:15" s="28" customFormat="1" ht="15" outlineLevel="1" x14ac:dyDescent="0.25">
      <c r="A1288" s="116" t="s">
        <v>3367</v>
      </c>
      <c r="B1288" s="117" t="s">
        <v>3287</v>
      </c>
      <c r="C1288" s="136" t="s">
        <v>584</v>
      </c>
      <c r="D1288" s="117" t="s">
        <v>2602</v>
      </c>
      <c r="E1288" s="137" t="s">
        <v>3362</v>
      </c>
      <c r="F1288" s="138" t="s">
        <v>238</v>
      </c>
      <c r="G1288" s="139">
        <v>1</v>
      </c>
      <c r="H1288" s="140">
        <f>ROUND(I1288/G1288,2)</f>
        <v>8959.33</v>
      </c>
      <c r="I1288" s="141">
        <v>8959.33</v>
      </c>
      <c r="J1288" s="122">
        <f>ROUND(H1288*$I$13,2)</f>
        <v>9796.1299999999992</v>
      </c>
      <c r="K1288" s="121">
        <f>ROUND(G1288*J1288,2)</f>
        <v>9796.1299999999992</v>
      </c>
      <c r="L1288" s="121" t="s">
        <v>2396</v>
      </c>
      <c r="M1288" s="235"/>
      <c r="N1288" s="253">
        <f t="shared" si="40"/>
        <v>9796.1299999999992</v>
      </c>
      <c r="O1288" s="254">
        <f t="shared" si="38"/>
        <v>0</v>
      </c>
    </row>
    <row r="1289" spans="1:15" s="28" customFormat="1" ht="15" outlineLevel="1" x14ac:dyDescent="0.25">
      <c r="A1289" s="116" t="s">
        <v>3369</v>
      </c>
      <c r="B1289" s="117" t="s">
        <v>3287</v>
      </c>
      <c r="C1289" s="136" t="s">
        <v>595</v>
      </c>
      <c r="D1289" s="117" t="s">
        <v>2602</v>
      </c>
      <c r="E1289" s="137" t="s">
        <v>3364</v>
      </c>
      <c r="F1289" s="138" t="s">
        <v>238</v>
      </c>
      <c r="G1289" s="139">
        <v>1</v>
      </c>
      <c r="H1289" s="140">
        <f>ROUND(I1289/G1289,2)</f>
        <v>23967.55</v>
      </c>
      <c r="I1289" s="141">
        <v>23967.55</v>
      </c>
      <c r="J1289" s="122">
        <f>ROUND(H1289*$I$13,2)</f>
        <v>26206.12</v>
      </c>
      <c r="K1289" s="121">
        <f>ROUND(G1289*J1289,2)</f>
        <v>26206.12</v>
      </c>
      <c r="L1289" s="121" t="s">
        <v>2396</v>
      </c>
      <c r="M1289" s="235"/>
      <c r="N1289" s="253">
        <f t="shared" si="40"/>
        <v>26206.12</v>
      </c>
      <c r="O1289" s="254">
        <f t="shared" si="38"/>
        <v>0</v>
      </c>
    </row>
    <row r="1290" spans="1:15" s="28" customFormat="1" ht="15" outlineLevel="1" x14ac:dyDescent="0.25">
      <c r="A1290" s="116" t="s">
        <v>3371</v>
      </c>
      <c r="B1290" s="117" t="s">
        <v>3287</v>
      </c>
      <c r="C1290" s="136" t="s">
        <v>605</v>
      </c>
      <c r="D1290" s="117" t="s">
        <v>2602</v>
      </c>
      <c r="E1290" s="137" t="s">
        <v>3366</v>
      </c>
      <c r="F1290" s="138" t="s">
        <v>238</v>
      </c>
      <c r="G1290" s="139">
        <v>3</v>
      </c>
      <c r="H1290" s="140">
        <f>ROUND(I1290/G1290,2)</f>
        <v>19082.759999999998</v>
      </c>
      <c r="I1290" s="141">
        <v>57248.27</v>
      </c>
      <c r="J1290" s="122">
        <f>ROUND(H1290*$I$13,2)</f>
        <v>20865.09</v>
      </c>
      <c r="K1290" s="121">
        <f>ROUND(G1290*J1290,2)</f>
        <v>62595.27</v>
      </c>
      <c r="L1290" s="121" t="s">
        <v>2396</v>
      </c>
      <c r="M1290" s="235"/>
      <c r="N1290" s="253">
        <f t="shared" si="40"/>
        <v>62595.26</v>
      </c>
      <c r="O1290" s="254">
        <f t="shared" si="38"/>
        <v>-0.01</v>
      </c>
    </row>
    <row r="1291" spans="1:15" s="28" customFormat="1" ht="15" outlineLevel="1" x14ac:dyDescent="0.25">
      <c r="A1291" s="116" t="s">
        <v>3373</v>
      </c>
      <c r="B1291" s="117" t="s">
        <v>3287</v>
      </c>
      <c r="C1291" s="136" t="s">
        <v>608</v>
      </c>
      <c r="D1291" s="117" t="s">
        <v>2602</v>
      </c>
      <c r="E1291" s="137" t="s">
        <v>3368</v>
      </c>
      <c r="F1291" s="138" t="s">
        <v>238</v>
      </c>
      <c r="G1291" s="139">
        <v>3</v>
      </c>
      <c r="H1291" s="140">
        <f>ROUND(I1291/G1291,2)</f>
        <v>11470.21</v>
      </c>
      <c r="I1291" s="141">
        <v>34410.620000000003</v>
      </c>
      <c r="J1291" s="122">
        <f>ROUND(H1291*$I$13,2)</f>
        <v>12541.53</v>
      </c>
      <c r="K1291" s="121">
        <f>ROUND(G1291*J1291,2)</f>
        <v>37624.589999999997</v>
      </c>
      <c r="L1291" s="121" t="s">
        <v>2396</v>
      </c>
      <c r="M1291" s="235"/>
      <c r="N1291" s="253">
        <f t="shared" si="40"/>
        <v>37624.57</v>
      </c>
      <c r="O1291" s="254">
        <f t="shared" si="38"/>
        <v>-0.02</v>
      </c>
    </row>
    <row r="1292" spans="1:15" s="28" customFormat="1" ht="15" outlineLevel="1" x14ac:dyDescent="0.25">
      <c r="A1292" s="116" t="s">
        <v>3375</v>
      </c>
      <c r="B1292" s="117" t="s">
        <v>3287</v>
      </c>
      <c r="C1292" s="136" t="s">
        <v>620</v>
      </c>
      <c r="D1292" s="117" t="s">
        <v>2602</v>
      </c>
      <c r="E1292" s="137" t="s">
        <v>3370</v>
      </c>
      <c r="F1292" s="138" t="s">
        <v>238</v>
      </c>
      <c r="G1292" s="139">
        <v>1</v>
      </c>
      <c r="H1292" s="140">
        <f>ROUND(I1292/G1292,2)</f>
        <v>54634.68</v>
      </c>
      <c r="I1292" s="141">
        <v>54634.68</v>
      </c>
      <c r="J1292" s="122">
        <f>ROUND(H1292*$I$13,2)</f>
        <v>59737.56</v>
      </c>
      <c r="K1292" s="121">
        <f>ROUND(G1292*J1292,2)</f>
        <v>59737.56</v>
      </c>
      <c r="L1292" s="121" t="s">
        <v>2396</v>
      </c>
      <c r="M1292" s="235"/>
      <c r="N1292" s="253">
        <f t="shared" si="40"/>
        <v>59737.56</v>
      </c>
      <c r="O1292" s="254">
        <f t="shared" si="38"/>
        <v>0</v>
      </c>
    </row>
    <row r="1293" spans="1:15" s="28" customFormat="1" ht="15" outlineLevel="1" x14ac:dyDescent="0.25">
      <c r="A1293" s="116" t="s">
        <v>3377</v>
      </c>
      <c r="B1293" s="117" t="s">
        <v>3287</v>
      </c>
      <c r="C1293" s="136" t="s">
        <v>634</v>
      </c>
      <c r="D1293" s="117" t="s">
        <v>2602</v>
      </c>
      <c r="E1293" s="137" t="s">
        <v>3372</v>
      </c>
      <c r="F1293" s="138" t="s">
        <v>238</v>
      </c>
      <c r="G1293" s="139">
        <v>1</v>
      </c>
      <c r="H1293" s="140">
        <f>ROUND(I1293/G1293,2)</f>
        <v>25799.39</v>
      </c>
      <c r="I1293" s="141">
        <v>25799.39</v>
      </c>
      <c r="J1293" s="122">
        <f>ROUND(H1293*$I$13,2)</f>
        <v>28209.05</v>
      </c>
      <c r="K1293" s="121">
        <f>ROUND(G1293*J1293,2)</f>
        <v>28209.05</v>
      </c>
      <c r="L1293" s="121" t="s">
        <v>2396</v>
      </c>
      <c r="M1293" s="235"/>
      <c r="N1293" s="253">
        <f t="shared" si="40"/>
        <v>28209.05</v>
      </c>
      <c r="O1293" s="254">
        <f t="shared" si="38"/>
        <v>0</v>
      </c>
    </row>
    <row r="1294" spans="1:15" s="28" customFormat="1" ht="15" outlineLevel="1" x14ac:dyDescent="0.25">
      <c r="A1294" s="116" t="s">
        <v>3379</v>
      </c>
      <c r="B1294" s="117" t="s">
        <v>3287</v>
      </c>
      <c r="C1294" s="136" t="s">
        <v>646</v>
      </c>
      <c r="D1294" s="117" t="s">
        <v>2602</v>
      </c>
      <c r="E1294" s="137" t="s">
        <v>3374</v>
      </c>
      <c r="F1294" s="138" t="s">
        <v>238</v>
      </c>
      <c r="G1294" s="139">
        <v>1</v>
      </c>
      <c r="H1294" s="140">
        <f>ROUND(I1294/G1294,2)</f>
        <v>70681.539999999994</v>
      </c>
      <c r="I1294" s="141">
        <v>70681.539999999994</v>
      </c>
      <c r="J1294" s="122">
        <f>ROUND(H1294*$I$13,2)</f>
        <v>77283.199999999997</v>
      </c>
      <c r="K1294" s="121">
        <f>ROUND(G1294*J1294,2)</f>
        <v>77283.199999999997</v>
      </c>
      <c r="L1294" s="121" t="s">
        <v>2396</v>
      </c>
      <c r="M1294" s="235"/>
      <c r="N1294" s="253">
        <f t="shared" si="40"/>
        <v>77283.199999999997</v>
      </c>
      <c r="O1294" s="254">
        <f t="shared" si="38"/>
        <v>0</v>
      </c>
    </row>
    <row r="1295" spans="1:15" s="28" customFormat="1" ht="15" outlineLevel="1" x14ac:dyDescent="0.25">
      <c r="A1295" s="116" t="s">
        <v>3381</v>
      </c>
      <c r="B1295" s="117" t="s">
        <v>3287</v>
      </c>
      <c r="C1295" s="136" t="s">
        <v>658</v>
      </c>
      <c r="D1295" s="117" t="s">
        <v>2602</v>
      </c>
      <c r="E1295" s="137" t="s">
        <v>3376</v>
      </c>
      <c r="F1295" s="138" t="s">
        <v>238</v>
      </c>
      <c r="G1295" s="139">
        <v>1</v>
      </c>
      <c r="H1295" s="140">
        <f>ROUND(I1295/G1295,2)</f>
        <v>1865.6</v>
      </c>
      <c r="I1295" s="141">
        <v>1865.6</v>
      </c>
      <c r="J1295" s="122">
        <f>ROUND(H1295*$I$13,2)</f>
        <v>2039.85</v>
      </c>
      <c r="K1295" s="121">
        <f>ROUND(G1295*J1295,2)</f>
        <v>2039.85</v>
      </c>
      <c r="L1295" s="121" t="s">
        <v>2396</v>
      </c>
      <c r="M1295" s="235"/>
      <c r="N1295" s="253">
        <f t="shared" si="40"/>
        <v>2039.85</v>
      </c>
      <c r="O1295" s="254">
        <f t="shared" si="38"/>
        <v>0</v>
      </c>
    </row>
    <row r="1296" spans="1:15" s="28" customFormat="1" ht="15" outlineLevel="1" x14ac:dyDescent="0.25">
      <c r="A1296" s="116" t="s">
        <v>3383</v>
      </c>
      <c r="B1296" s="117" t="s">
        <v>3287</v>
      </c>
      <c r="C1296" s="136" t="s">
        <v>666</v>
      </c>
      <c r="D1296" s="117" t="s">
        <v>2602</v>
      </c>
      <c r="E1296" s="137" t="s">
        <v>3378</v>
      </c>
      <c r="F1296" s="138" t="s">
        <v>238</v>
      </c>
      <c r="G1296" s="139">
        <v>1</v>
      </c>
      <c r="H1296" s="140">
        <f>ROUND(I1296/G1296,2)</f>
        <v>4770.6899999999996</v>
      </c>
      <c r="I1296" s="141">
        <v>4770.6899999999996</v>
      </c>
      <c r="J1296" s="122">
        <f>ROUND(H1296*$I$13,2)</f>
        <v>5216.2700000000004</v>
      </c>
      <c r="K1296" s="121">
        <f>ROUND(G1296*J1296,2)</f>
        <v>5216.2700000000004</v>
      </c>
      <c r="L1296" s="121" t="s">
        <v>2396</v>
      </c>
      <c r="M1296" s="235"/>
      <c r="N1296" s="253">
        <f t="shared" si="40"/>
        <v>5216.2700000000004</v>
      </c>
      <c r="O1296" s="254">
        <f t="shared" si="38"/>
        <v>0</v>
      </c>
    </row>
    <row r="1297" spans="1:15" s="28" customFormat="1" ht="15" outlineLevel="1" x14ac:dyDescent="0.25">
      <c r="A1297" s="116" t="s">
        <v>3385</v>
      </c>
      <c r="B1297" s="117" t="s">
        <v>3287</v>
      </c>
      <c r="C1297" s="136" t="s">
        <v>677</v>
      </c>
      <c r="D1297" s="117" t="s">
        <v>2602</v>
      </c>
      <c r="E1297" s="137" t="s">
        <v>3380</v>
      </c>
      <c r="F1297" s="138" t="s">
        <v>238</v>
      </c>
      <c r="G1297" s="139">
        <v>1</v>
      </c>
      <c r="H1297" s="140">
        <f>ROUND(I1297/G1297,2)</f>
        <v>33041</v>
      </c>
      <c r="I1297" s="141">
        <v>33041</v>
      </c>
      <c r="J1297" s="122">
        <f>ROUND(H1297*$I$13,2)</f>
        <v>36127.03</v>
      </c>
      <c r="K1297" s="121">
        <f>ROUND(G1297*J1297,2)</f>
        <v>36127.03</v>
      </c>
      <c r="L1297" s="121" t="s">
        <v>2396</v>
      </c>
      <c r="M1297" s="235"/>
      <c r="N1297" s="253">
        <f t="shared" si="40"/>
        <v>36127.03</v>
      </c>
      <c r="O1297" s="254">
        <f t="shared" si="38"/>
        <v>0</v>
      </c>
    </row>
    <row r="1298" spans="1:15" s="28" customFormat="1" ht="15" outlineLevel="1" x14ac:dyDescent="0.25">
      <c r="A1298" s="116" t="s">
        <v>3387</v>
      </c>
      <c r="B1298" s="117" t="s">
        <v>3287</v>
      </c>
      <c r="C1298" s="136" t="s">
        <v>681</v>
      </c>
      <c r="D1298" s="117" t="s">
        <v>2602</v>
      </c>
      <c r="E1298" s="137" t="s">
        <v>3382</v>
      </c>
      <c r="F1298" s="138" t="s">
        <v>238</v>
      </c>
      <c r="G1298" s="139">
        <v>1</v>
      </c>
      <c r="H1298" s="140">
        <f>ROUND(I1298/G1298,2)</f>
        <v>42559.58</v>
      </c>
      <c r="I1298" s="141">
        <v>42559.58</v>
      </c>
      <c r="J1298" s="122">
        <f>ROUND(H1298*$I$13,2)</f>
        <v>46534.64</v>
      </c>
      <c r="K1298" s="121">
        <f>ROUND(G1298*J1298,2)</f>
        <v>46534.64</v>
      </c>
      <c r="L1298" s="121" t="s">
        <v>2396</v>
      </c>
      <c r="M1298" s="235"/>
      <c r="N1298" s="253">
        <f t="shared" si="40"/>
        <v>46534.64</v>
      </c>
      <c r="O1298" s="254">
        <f t="shared" si="38"/>
        <v>0</v>
      </c>
    </row>
    <row r="1299" spans="1:15" s="28" customFormat="1" ht="15" outlineLevel="1" x14ac:dyDescent="0.25">
      <c r="A1299" s="116" t="s">
        <v>3389</v>
      </c>
      <c r="B1299" s="117" t="s">
        <v>3287</v>
      </c>
      <c r="C1299" s="136" t="s">
        <v>689</v>
      </c>
      <c r="D1299" s="117" t="s">
        <v>2602</v>
      </c>
      <c r="E1299" s="137" t="s">
        <v>3384</v>
      </c>
      <c r="F1299" s="138" t="s">
        <v>238</v>
      </c>
      <c r="G1299" s="139">
        <v>1</v>
      </c>
      <c r="H1299" s="140">
        <f>ROUND(I1299/G1299,2)</f>
        <v>207776.11</v>
      </c>
      <c r="I1299" s="141">
        <v>207776.11</v>
      </c>
      <c r="J1299" s="122">
        <f>ROUND(H1299*$I$13,2)</f>
        <v>227182.4</v>
      </c>
      <c r="K1299" s="121">
        <f>ROUND(G1299*J1299,2)</f>
        <v>227182.4</v>
      </c>
      <c r="L1299" s="121" t="s">
        <v>2396</v>
      </c>
      <c r="M1299" s="235"/>
      <c r="N1299" s="253">
        <f t="shared" si="40"/>
        <v>227182.4</v>
      </c>
      <c r="O1299" s="254">
        <f t="shared" si="38"/>
        <v>0</v>
      </c>
    </row>
    <row r="1300" spans="1:15" s="28" customFormat="1" ht="15" outlineLevel="1" x14ac:dyDescent="0.25">
      <c r="A1300" s="116" t="s">
        <v>3391</v>
      </c>
      <c r="B1300" s="117" t="s">
        <v>3287</v>
      </c>
      <c r="C1300" s="136" t="s">
        <v>699</v>
      </c>
      <c r="D1300" s="117" t="s">
        <v>2602</v>
      </c>
      <c r="E1300" s="137" t="s">
        <v>3386</v>
      </c>
      <c r="F1300" s="138" t="s">
        <v>238</v>
      </c>
      <c r="G1300" s="139">
        <v>1</v>
      </c>
      <c r="H1300" s="140">
        <f>ROUND(I1300/G1300,2)</f>
        <v>76331.02</v>
      </c>
      <c r="I1300" s="141">
        <v>76331.02</v>
      </c>
      <c r="J1300" s="122">
        <f>ROUND(H1300*$I$13,2)</f>
        <v>83460.34</v>
      </c>
      <c r="K1300" s="121">
        <f>ROUND(G1300*J1300,2)</f>
        <v>83460.34</v>
      </c>
      <c r="L1300" s="121" t="s">
        <v>2396</v>
      </c>
      <c r="M1300" s="235"/>
      <c r="N1300" s="253">
        <f t="shared" si="40"/>
        <v>83460.34</v>
      </c>
      <c r="O1300" s="254">
        <f t="shared" si="38"/>
        <v>0</v>
      </c>
    </row>
    <row r="1301" spans="1:15" s="28" customFormat="1" ht="15" outlineLevel="1" x14ac:dyDescent="0.25">
      <c r="A1301" s="116" t="s">
        <v>3393</v>
      </c>
      <c r="B1301" s="117" t="s">
        <v>3287</v>
      </c>
      <c r="C1301" s="136" t="s">
        <v>703</v>
      </c>
      <c r="D1301" s="117" t="s">
        <v>2602</v>
      </c>
      <c r="E1301" s="137" t="s">
        <v>3388</v>
      </c>
      <c r="F1301" s="138" t="s">
        <v>238</v>
      </c>
      <c r="G1301" s="139">
        <v>2</v>
      </c>
      <c r="H1301" s="140">
        <f>ROUND(I1301/G1301,2)</f>
        <v>7646.79</v>
      </c>
      <c r="I1301" s="141">
        <v>15293.57</v>
      </c>
      <c r="J1301" s="122">
        <f>ROUND(H1301*$I$13,2)</f>
        <v>8361</v>
      </c>
      <c r="K1301" s="121">
        <f>ROUND(G1301*J1301,2)</f>
        <v>16722</v>
      </c>
      <c r="L1301" s="121" t="s">
        <v>2396</v>
      </c>
      <c r="M1301" s="235"/>
      <c r="N1301" s="253">
        <f t="shared" si="40"/>
        <v>16721.990000000002</v>
      </c>
      <c r="O1301" s="254">
        <f t="shared" si="38"/>
        <v>-0.01</v>
      </c>
    </row>
    <row r="1302" spans="1:15" s="28" customFormat="1" ht="15" outlineLevel="1" x14ac:dyDescent="0.25">
      <c r="A1302" s="116" t="s">
        <v>3395</v>
      </c>
      <c r="B1302" s="117" t="s">
        <v>3287</v>
      </c>
      <c r="C1302" s="136" t="s">
        <v>714</v>
      </c>
      <c r="D1302" s="117" t="s">
        <v>2602</v>
      </c>
      <c r="E1302" s="137" t="s">
        <v>3390</v>
      </c>
      <c r="F1302" s="138" t="s">
        <v>238</v>
      </c>
      <c r="G1302" s="139">
        <v>2</v>
      </c>
      <c r="H1302" s="140">
        <f>ROUND(I1302/G1302,2)</f>
        <v>14608.82</v>
      </c>
      <c r="I1302" s="141">
        <v>29217.63</v>
      </c>
      <c r="J1302" s="122">
        <f>ROUND(H1302*$I$13,2)</f>
        <v>15973.28</v>
      </c>
      <c r="K1302" s="121">
        <f>ROUND(G1302*J1302,2)</f>
        <v>31946.560000000001</v>
      </c>
      <c r="L1302" s="121" t="s">
        <v>2396</v>
      </c>
      <c r="M1302" s="235"/>
      <c r="N1302" s="253">
        <f t="shared" si="40"/>
        <v>31946.560000000001</v>
      </c>
      <c r="O1302" s="254">
        <f t="shared" si="38"/>
        <v>0</v>
      </c>
    </row>
    <row r="1303" spans="1:15" s="28" customFormat="1" ht="15" outlineLevel="1" x14ac:dyDescent="0.25">
      <c r="A1303" s="116" t="s">
        <v>3397</v>
      </c>
      <c r="B1303" s="117" t="s">
        <v>3287</v>
      </c>
      <c r="C1303" s="136" t="s">
        <v>718</v>
      </c>
      <c r="D1303" s="117" t="s">
        <v>2602</v>
      </c>
      <c r="E1303" s="137" t="s">
        <v>3392</v>
      </c>
      <c r="F1303" s="138" t="s">
        <v>238</v>
      </c>
      <c r="G1303" s="139">
        <v>3</v>
      </c>
      <c r="H1303" s="140">
        <f>ROUND(I1303/G1303,2)</f>
        <v>14671.58</v>
      </c>
      <c r="I1303" s="141">
        <v>44014.75</v>
      </c>
      <c r="J1303" s="122">
        <f>ROUND(H1303*$I$13,2)</f>
        <v>16041.91</v>
      </c>
      <c r="K1303" s="121">
        <f>ROUND(G1303*J1303,2)</f>
        <v>48125.73</v>
      </c>
      <c r="L1303" s="121" t="s">
        <v>2396</v>
      </c>
      <c r="M1303" s="235"/>
      <c r="N1303" s="253">
        <f t="shared" si="40"/>
        <v>48125.73</v>
      </c>
      <c r="O1303" s="254">
        <f t="shared" si="38"/>
        <v>0</v>
      </c>
    </row>
    <row r="1304" spans="1:15" s="28" customFormat="1" ht="15" outlineLevel="1" x14ac:dyDescent="0.25">
      <c r="A1304" s="116" t="s">
        <v>3399</v>
      </c>
      <c r="B1304" s="117" t="s">
        <v>3287</v>
      </c>
      <c r="C1304" s="136" t="s">
        <v>724</v>
      </c>
      <c r="D1304" s="117" t="s">
        <v>2602</v>
      </c>
      <c r="E1304" s="137" t="s">
        <v>3394</v>
      </c>
      <c r="F1304" s="138" t="s">
        <v>238</v>
      </c>
      <c r="G1304" s="139">
        <v>1</v>
      </c>
      <c r="H1304" s="140">
        <f>ROUND(I1304/G1304,2)</f>
        <v>20577.89</v>
      </c>
      <c r="I1304" s="141">
        <v>20577.89</v>
      </c>
      <c r="J1304" s="122">
        <f>ROUND(H1304*$I$13,2)</f>
        <v>22499.86</v>
      </c>
      <c r="K1304" s="121">
        <f>ROUND(G1304*J1304,2)</f>
        <v>22499.86</v>
      </c>
      <c r="L1304" s="121" t="s">
        <v>2396</v>
      </c>
      <c r="M1304" s="235"/>
      <c r="N1304" s="253">
        <f t="shared" si="40"/>
        <v>22499.86</v>
      </c>
      <c r="O1304" s="254">
        <f t="shared" si="38"/>
        <v>0</v>
      </c>
    </row>
    <row r="1305" spans="1:15" s="28" customFormat="1" ht="15" outlineLevel="1" x14ac:dyDescent="0.25">
      <c r="A1305" s="116" t="s">
        <v>3401</v>
      </c>
      <c r="B1305" s="117" t="s">
        <v>3287</v>
      </c>
      <c r="C1305" s="136" t="s">
        <v>740</v>
      </c>
      <c r="D1305" s="117" t="s">
        <v>2602</v>
      </c>
      <c r="E1305" s="137" t="s">
        <v>3396</v>
      </c>
      <c r="F1305" s="138" t="s">
        <v>238</v>
      </c>
      <c r="G1305" s="139">
        <v>1</v>
      </c>
      <c r="H1305" s="140">
        <f>ROUND(I1305/G1305,2)</f>
        <v>46223.21</v>
      </c>
      <c r="I1305" s="141">
        <v>46223.21</v>
      </c>
      <c r="J1305" s="122">
        <f>ROUND(H1305*$I$13,2)</f>
        <v>50540.46</v>
      </c>
      <c r="K1305" s="121">
        <f>ROUND(G1305*J1305,2)</f>
        <v>50540.46</v>
      </c>
      <c r="L1305" s="121" t="s">
        <v>2396</v>
      </c>
      <c r="M1305" s="235"/>
      <c r="N1305" s="253">
        <f t="shared" si="40"/>
        <v>50540.46</v>
      </c>
      <c r="O1305" s="254">
        <f t="shared" si="38"/>
        <v>0</v>
      </c>
    </row>
    <row r="1306" spans="1:15" s="28" customFormat="1" ht="15" outlineLevel="1" x14ac:dyDescent="0.25">
      <c r="A1306" s="116" t="s">
        <v>3403</v>
      </c>
      <c r="B1306" s="117" t="s">
        <v>3287</v>
      </c>
      <c r="C1306" s="136" t="s">
        <v>744</v>
      </c>
      <c r="D1306" s="117" t="s">
        <v>2602</v>
      </c>
      <c r="E1306" s="137" t="s">
        <v>3398</v>
      </c>
      <c r="F1306" s="138" t="s">
        <v>238</v>
      </c>
      <c r="G1306" s="139">
        <v>1</v>
      </c>
      <c r="H1306" s="140">
        <f>ROUND(I1306/G1306,2)</f>
        <v>43141.63</v>
      </c>
      <c r="I1306" s="141">
        <v>43141.63</v>
      </c>
      <c r="J1306" s="122">
        <f>ROUND(H1306*$I$13,2)</f>
        <v>47171.06</v>
      </c>
      <c r="K1306" s="121">
        <f>ROUND(G1306*J1306,2)</f>
        <v>47171.06</v>
      </c>
      <c r="L1306" s="121" t="s">
        <v>2396</v>
      </c>
      <c r="M1306" s="235"/>
      <c r="N1306" s="253">
        <f t="shared" si="40"/>
        <v>47171.06</v>
      </c>
      <c r="O1306" s="254">
        <f t="shared" si="38"/>
        <v>0</v>
      </c>
    </row>
    <row r="1307" spans="1:15" s="28" customFormat="1" ht="15" outlineLevel="1" x14ac:dyDescent="0.25">
      <c r="A1307" s="116" t="s">
        <v>3405</v>
      </c>
      <c r="B1307" s="117" t="s">
        <v>3287</v>
      </c>
      <c r="C1307" s="136" t="s">
        <v>751</v>
      </c>
      <c r="D1307" s="117" t="s">
        <v>2602</v>
      </c>
      <c r="E1307" s="137" t="s">
        <v>3400</v>
      </c>
      <c r="F1307" s="138" t="s">
        <v>238</v>
      </c>
      <c r="G1307" s="139">
        <v>1</v>
      </c>
      <c r="H1307" s="140">
        <f>ROUND(I1307/G1307,2)</f>
        <v>80999</v>
      </c>
      <c r="I1307" s="141">
        <v>80999</v>
      </c>
      <c r="J1307" s="122">
        <f>ROUND(H1307*$I$13,2)</f>
        <v>88564.31</v>
      </c>
      <c r="K1307" s="121">
        <f>ROUND(G1307*J1307,2)</f>
        <v>88564.31</v>
      </c>
      <c r="L1307" s="121" t="s">
        <v>2396</v>
      </c>
      <c r="M1307" s="235"/>
      <c r="N1307" s="253">
        <f t="shared" si="40"/>
        <v>88564.31</v>
      </c>
      <c r="O1307" s="254">
        <f t="shared" si="38"/>
        <v>0</v>
      </c>
    </row>
    <row r="1308" spans="1:15" s="28" customFormat="1" ht="15" outlineLevel="1" x14ac:dyDescent="0.25">
      <c r="A1308" s="116" t="s">
        <v>3407</v>
      </c>
      <c r="B1308" s="117" t="s">
        <v>3287</v>
      </c>
      <c r="C1308" s="136" t="s">
        <v>763</v>
      </c>
      <c r="D1308" s="117" t="s">
        <v>2602</v>
      </c>
      <c r="E1308" s="137" t="s">
        <v>3402</v>
      </c>
      <c r="F1308" s="138" t="s">
        <v>238</v>
      </c>
      <c r="G1308" s="139">
        <v>1</v>
      </c>
      <c r="H1308" s="140">
        <f>ROUND(I1308/G1308,2)</f>
        <v>15499.06</v>
      </c>
      <c r="I1308" s="141">
        <v>15499.06</v>
      </c>
      <c r="J1308" s="122">
        <f>ROUND(H1308*$I$13,2)</f>
        <v>16946.669999999998</v>
      </c>
      <c r="K1308" s="121">
        <f>ROUND(G1308*J1308,2)</f>
        <v>16946.669999999998</v>
      </c>
      <c r="L1308" s="121" t="s">
        <v>2396</v>
      </c>
      <c r="M1308" s="235"/>
      <c r="N1308" s="253">
        <f t="shared" si="40"/>
        <v>16946.669999999998</v>
      </c>
      <c r="O1308" s="254">
        <f t="shared" si="38"/>
        <v>0</v>
      </c>
    </row>
    <row r="1309" spans="1:15" s="28" customFormat="1" ht="15" outlineLevel="1" x14ac:dyDescent="0.25">
      <c r="A1309" s="116" t="s">
        <v>3409</v>
      </c>
      <c r="B1309" s="117" t="s">
        <v>3287</v>
      </c>
      <c r="C1309" s="136" t="s">
        <v>772</v>
      </c>
      <c r="D1309" s="117" t="s">
        <v>2602</v>
      </c>
      <c r="E1309" s="137" t="s">
        <v>3404</v>
      </c>
      <c r="F1309" s="138" t="s">
        <v>238</v>
      </c>
      <c r="G1309" s="139">
        <v>1</v>
      </c>
      <c r="H1309" s="140">
        <f>ROUND(I1309/G1309,2)</f>
        <v>11127.77</v>
      </c>
      <c r="I1309" s="141">
        <v>11127.77</v>
      </c>
      <c r="J1309" s="122">
        <f>ROUND(H1309*$I$13,2)</f>
        <v>12167.1</v>
      </c>
      <c r="K1309" s="121">
        <f>ROUND(G1309*J1309,2)</f>
        <v>12167.1</v>
      </c>
      <c r="L1309" s="121" t="s">
        <v>2396</v>
      </c>
      <c r="M1309" s="235"/>
      <c r="N1309" s="253">
        <f t="shared" si="40"/>
        <v>12167.1</v>
      </c>
      <c r="O1309" s="254">
        <f t="shared" si="38"/>
        <v>0</v>
      </c>
    </row>
    <row r="1310" spans="1:15" s="28" customFormat="1" ht="15" outlineLevel="1" x14ac:dyDescent="0.25">
      <c r="A1310" s="116" t="s">
        <v>3411</v>
      </c>
      <c r="B1310" s="117" t="s">
        <v>3287</v>
      </c>
      <c r="C1310" s="136" t="s">
        <v>780</v>
      </c>
      <c r="D1310" s="117" t="s">
        <v>2602</v>
      </c>
      <c r="E1310" s="137" t="s">
        <v>3406</v>
      </c>
      <c r="F1310" s="138" t="s">
        <v>238</v>
      </c>
      <c r="G1310" s="139">
        <v>1</v>
      </c>
      <c r="H1310" s="140">
        <f>ROUND(I1310/G1310,2)</f>
        <v>133841.79999999999</v>
      </c>
      <c r="I1310" s="141">
        <v>133841.79999999999</v>
      </c>
      <c r="J1310" s="122">
        <f>ROUND(H1310*$I$13,2)</f>
        <v>146342.62</v>
      </c>
      <c r="K1310" s="121">
        <f>ROUND(G1310*J1310,2)</f>
        <v>146342.62</v>
      </c>
      <c r="L1310" s="121" t="s">
        <v>2396</v>
      </c>
      <c r="M1310" s="235"/>
      <c r="N1310" s="253">
        <f t="shared" si="40"/>
        <v>146342.62</v>
      </c>
      <c r="O1310" s="254">
        <f t="shared" ref="O1310:O1373" si="41">N1310-K1310</f>
        <v>0</v>
      </c>
    </row>
    <row r="1311" spans="1:15" s="28" customFormat="1" ht="15" outlineLevel="1" x14ac:dyDescent="0.25">
      <c r="A1311" s="116" t="s">
        <v>3413</v>
      </c>
      <c r="B1311" s="117" t="s">
        <v>3287</v>
      </c>
      <c r="C1311" s="136" t="s">
        <v>784</v>
      </c>
      <c r="D1311" s="117" t="s">
        <v>2602</v>
      </c>
      <c r="E1311" s="137" t="s">
        <v>3408</v>
      </c>
      <c r="F1311" s="138" t="s">
        <v>238</v>
      </c>
      <c r="G1311" s="139">
        <v>1</v>
      </c>
      <c r="H1311" s="140">
        <f>ROUND(I1311/G1311,2)</f>
        <v>40893.26</v>
      </c>
      <c r="I1311" s="141">
        <v>40893.26</v>
      </c>
      <c r="J1311" s="122">
        <f>ROUND(H1311*$I$13,2)</f>
        <v>44712.69</v>
      </c>
      <c r="K1311" s="121">
        <f>ROUND(G1311*J1311,2)</f>
        <v>44712.69</v>
      </c>
      <c r="L1311" s="121" t="s">
        <v>2396</v>
      </c>
      <c r="M1311" s="235"/>
      <c r="N1311" s="253">
        <f t="shared" si="40"/>
        <v>44712.69</v>
      </c>
      <c r="O1311" s="254">
        <f t="shared" si="41"/>
        <v>0</v>
      </c>
    </row>
    <row r="1312" spans="1:15" s="28" customFormat="1" ht="15" outlineLevel="1" x14ac:dyDescent="0.25">
      <c r="A1312" s="116" t="s">
        <v>3415</v>
      </c>
      <c r="B1312" s="117" t="s">
        <v>3287</v>
      </c>
      <c r="C1312" s="136" t="s">
        <v>788</v>
      </c>
      <c r="D1312" s="117" t="s">
        <v>2602</v>
      </c>
      <c r="E1312" s="137" t="s">
        <v>3410</v>
      </c>
      <c r="F1312" s="138" t="s">
        <v>238</v>
      </c>
      <c r="G1312" s="139">
        <v>1</v>
      </c>
      <c r="H1312" s="140">
        <f>ROUND(I1312/G1312,2)</f>
        <v>260182.94</v>
      </c>
      <c r="I1312" s="141">
        <v>260182.94</v>
      </c>
      <c r="J1312" s="122">
        <f>ROUND(H1312*$I$13,2)</f>
        <v>284484.03000000003</v>
      </c>
      <c r="K1312" s="121">
        <f>ROUND(G1312*J1312,2)</f>
        <v>284484.03000000003</v>
      </c>
      <c r="L1312" s="121" t="s">
        <v>2396</v>
      </c>
      <c r="M1312" s="235"/>
      <c r="N1312" s="253">
        <f t="shared" si="40"/>
        <v>284484.03000000003</v>
      </c>
      <c r="O1312" s="254">
        <f t="shared" si="41"/>
        <v>0</v>
      </c>
    </row>
    <row r="1313" spans="1:15" s="28" customFormat="1" ht="22.5" outlineLevel="1" x14ac:dyDescent="0.25">
      <c r="A1313" s="116" t="s">
        <v>3417</v>
      </c>
      <c r="B1313" s="117" t="s">
        <v>3287</v>
      </c>
      <c r="C1313" s="136" t="s">
        <v>796</v>
      </c>
      <c r="D1313" s="117" t="s">
        <v>2602</v>
      </c>
      <c r="E1313" s="137" t="s">
        <v>3412</v>
      </c>
      <c r="F1313" s="138" t="s">
        <v>238</v>
      </c>
      <c r="G1313" s="139">
        <v>1</v>
      </c>
      <c r="H1313" s="140">
        <f>ROUND(I1313/G1313,2)</f>
        <v>17507.759999999998</v>
      </c>
      <c r="I1313" s="141">
        <v>17507.759999999998</v>
      </c>
      <c r="J1313" s="122">
        <f>ROUND(H1313*$I$13,2)</f>
        <v>19142.98</v>
      </c>
      <c r="K1313" s="121">
        <f>ROUND(G1313*J1313,2)</f>
        <v>19142.98</v>
      </c>
      <c r="L1313" s="121" t="s">
        <v>2396</v>
      </c>
      <c r="M1313" s="235"/>
      <c r="N1313" s="253">
        <f t="shared" si="40"/>
        <v>19142.98</v>
      </c>
      <c r="O1313" s="254">
        <f t="shared" si="41"/>
        <v>0</v>
      </c>
    </row>
    <row r="1314" spans="1:15" s="28" customFormat="1" ht="15" outlineLevel="1" x14ac:dyDescent="0.25">
      <c r="A1314" s="116" t="s">
        <v>3419</v>
      </c>
      <c r="B1314" s="117" t="s">
        <v>3287</v>
      </c>
      <c r="C1314" s="136" t="s">
        <v>813</v>
      </c>
      <c r="D1314" s="117" t="s">
        <v>2602</v>
      </c>
      <c r="E1314" s="137" t="s">
        <v>3414</v>
      </c>
      <c r="F1314" s="138" t="s">
        <v>238</v>
      </c>
      <c r="G1314" s="139">
        <v>1</v>
      </c>
      <c r="H1314" s="140">
        <f>ROUND(I1314/G1314,2)</f>
        <v>20258.3</v>
      </c>
      <c r="I1314" s="141">
        <v>20258.3</v>
      </c>
      <c r="J1314" s="122">
        <f>ROUND(H1314*$I$13,2)</f>
        <v>22150.43</v>
      </c>
      <c r="K1314" s="121">
        <f>ROUND(G1314*J1314,2)</f>
        <v>22150.43</v>
      </c>
      <c r="L1314" s="121" t="s">
        <v>2396</v>
      </c>
      <c r="M1314" s="235"/>
      <c r="N1314" s="253">
        <f t="shared" si="40"/>
        <v>22150.43</v>
      </c>
      <c r="O1314" s="254">
        <f t="shared" si="41"/>
        <v>0</v>
      </c>
    </row>
    <row r="1315" spans="1:15" s="28" customFormat="1" ht="15" outlineLevel="1" x14ac:dyDescent="0.25">
      <c r="A1315" s="116" t="s">
        <v>3421</v>
      </c>
      <c r="B1315" s="117" t="s">
        <v>3287</v>
      </c>
      <c r="C1315" s="136" t="s">
        <v>818</v>
      </c>
      <c r="D1315" s="117" t="s">
        <v>2602</v>
      </c>
      <c r="E1315" s="137" t="s">
        <v>3416</v>
      </c>
      <c r="F1315" s="138" t="s">
        <v>238</v>
      </c>
      <c r="G1315" s="139">
        <v>4</v>
      </c>
      <c r="H1315" s="140">
        <f>ROUND(I1315/G1315,2)</f>
        <v>3606.56</v>
      </c>
      <c r="I1315" s="141">
        <v>14426.23</v>
      </c>
      <c r="J1315" s="122">
        <f>ROUND(H1315*$I$13,2)</f>
        <v>3943.41</v>
      </c>
      <c r="K1315" s="121">
        <f>ROUND(G1315*J1315,2)</f>
        <v>15773.64</v>
      </c>
      <c r="L1315" s="121" t="s">
        <v>2396</v>
      </c>
      <c r="M1315" s="235"/>
      <c r="N1315" s="253">
        <f t="shared" si="40"/>
        <v>15773.64</v>
      </c>
      <c r="O1315" s="254">
        <f t="shared" si="41"/>
        <v>0</v>
      </c>
    </row>
    <row r="1316" spans="1:15" s="28" customFormat="1" ht="15" outlineLevel="1" x14ac:dyDescent="0.25">
      <c r="A1316" s="116" t="s">
        <v>3423</v>
      </c>
      <c r="B1316" s="117" t="s">
        <v>3287</v>
      </c>
      <c r="C1316" s="136" t="s">
        <v>822</v>
      </c>
      <c r="D1316" s="117" t="s">
        <v>2602</v>
      </c>
      <c r="E1316" s="137" t="s">
        <v>3418</v>
      </c>
      <c r="F1316" s="138" t="s">
        <v>238</v>
      </c>
      <c r="G1316" s="139">
        <v>1</v>
      </c>
      <c r="H1316" s="140">
        <f>ROUND(I1316/G1316,2)</f>
        <v>126457.52</v>
      </c>
      <c r="I1316" s="141">
        <v>126457.52</v>
      </c>
      <c r="J1316" s="122">
        <f>ROUND(H1316*$I$13,2)</f>
        <v>138268.65</v>
      </c>
      <c r="K1316" s="121">
        <f>ROUND(G1316*J1316,2)</f>
        <v>138268.65</v>
      </c>
      <c r="L1316" s="121" t="s">
        <v>2396</v>
      </c>
      <c r="M1316" s="235"/>
      <c r="N1316" s="253">
        <f t="shared" si="40"/>
        <v>138268.65</v>
      </c>
      <c r="O1316" s="254">
        <f t="shared" si="41"/>
        <v>0</v>
      </c>
    </row>
    <row r="1317" spans="1:15" s="28" customFormat="1" ht="15" outlineLevel="1" x14ac:dyDescent="0.25">
      <c r="A1317" s="116" t="s">
        <v>3425</v>
      </c>
      <c r="B1317" s="117" t="s">
        <v>3287</v>
      </c>
      <c r="C1317" s="136" t="s">
        <v>824</v>
      </c>
      <c r="D1317" s="117" t="s">
        <v>2602</v>
      </c>
      <c r="E1317" s="137" t="s">
        <v>3420</v>
      </c>
      <c r="F1317" s="138" t="s">
        <v>238</v>
      </c>
      <c r="G1317" s="139">
        <v>1</v>
      </c>
      <c r="H1317" s="140">
        <f>ROUND(I1317/G1317,2)</f>
        <v>95756.21</v>
      </c>
      <c r="I1317" s="141">
        <v>95756.21</v>
      </c>
      <c r="J1317" s="122">
        <f>ROUND(H1317*$I$13,2)</f>
        <v>104699.84</v>
      </c>
      <c r="K1317" s="121">
        <f>ROUND(G1317*J1317,2)</f>
        <v>104699.84</v>
      </c>
      <c r="L1317" s="121" t="s">
        <v>2396</v>
      </c>
      <c r="M1317" s="235"/>
      <c r="N1317" s="253">
        <f t="shared" si="40"/>
        <v>104699.84</v>
      </c>
      <c r="O1317" s="254">
        <f t="shared" si="41"/>
        <v>0</v>
      </c>
    </row>
    <row r="1318" spans="1:15" s="28" customFormat="1" ht="15" outlineLevel="1" x14ac:dyDescent="0.25">
      <c r="A1318" s="116" t="s">
        <v>3427</v>
      </c>
      <c r="B1318" s="117" t="s">
        <v>3287</v>
      </c>
      <c r="C1318" s="136" t="s">
        <v>826</v>
      </c>
      <c r="D1318" s="117" t="s">
        <v>2602</v>
      </c>
      <c r="E1318" s="137" t="s">
        <v>3422</v>
      </c>
      <c r="F1318" s="138" t="s">
        <v>238</v>
      </c>
      <c r="G1318" s="139">
        <v>1</v>
      </c>
      <c r="H1318" s="140">
        <f>ROUND(I1318/G1318,2)</f>
        <v>86625.69</v>
      </c>
      <c r="I1318" s="141">
        <v>86625.69</v>
      </c>
      <c r="J1318" s="122">
        <f>ROUND(H1318*$I$13,2)</f>
        <v>94716.53</v>
      </c>
      <c r="K1318" s="121">
        <f>ROUND(G1318*J1318,2)</f>
        <v>94716.53</v>
      </c>
      <c r="L1318" s="121" t="s">
        <v>2396</v>
      </c>
      <c r="M1318" s="235"/>
      <c r="N1318" s="253">
        <f t="shared" si="40"/>
        <v>94716.53</v>
      </c>
      <c r="O1318" s="254">
        <f t="shared" si="41"/>
        <v>0</v>
      </c>
    </row>
    <row r="1319" spans="1:15" s="28" customFormat="1" ht="15" outlineLevel="1" x14ac:dyDescent="0.25">
      <c r="A1319" s="116" t="s">
        <v>3429</v>
      </c>
      <c r="B1319" s="117" t="s">
        <v>3287</v>
      </c>
      <c r="C1319" s="136" t="s">
        <v>830</v>
      </c>
      <c r="D1319" s="117" t="s">
        <v>2602</v>
      </c>
      <c r="E1319" s="137" t="s">
        <v>3424</v>
      </c>
      <c r="F1319" s="138" t="s">
        <v>238</v>
      </c>
      <c r="G1319" s="139">
        <v>1</v>
      </c>
      <c r="H1319" s="140">
        <f>ROUND(I1319/G1319,2)</f>
        <v>58378.18</v>
      </c>
      <c r="I1319" s="141">
        <v>58378.18</v>
      </c>
      <c r="J1319" s="122">
        <f>ROUND(H1319*$I$13,2)</f>
        <v>63830.7</v>
      </c>
      <c r="K1319" s="121">
        <f>ROUND(G1319*J1319,2)</f>
        <v>63830.7</v>
      </c>
      <c r="L1319" s="121" t="s">
        <v>2396</v>
      </c>
      <c r="M1319" s="235"/>
      <c r="N1319" s="253">
        <f t="shared" si="40"/>
        <v>63830.7</v>
      </c>
      <c r="O1319" s="254">
        <f t="shared" si="41"/>
        <v>0</v>
      </c>
    </row>
    <row r="1320" spans="1:15" s="28" customFormat="1" ht="15" outlineLevel="1" x14ac:dyDescent="0.25">
      <c r="A1320" s="116" t="s">
        <v>3431</v>
      </c>
      <c r="B1320" s="117" t="s">
        <v>3287</v>
      </c>
      <c r="C1320" s="136" t="s">
        <v>839</v>
      </c>
      <c r="D1320" s="117" t="s">
        <v>2602</v>
      </c>
      <c r="E1320" s="137" t="s">
        <v>3426</v>
      </c>
      <c r="F1320" s="138" t="s">
        <v>238</v>
      </c>
      <c r="G1320" s="139">
        <v>1</v>
      </c>
      <c r="H1320" s="140">
        <f>ROUND(I1320/G1320,2)</f>
        <v>14608.81</v>
      </c>
      <c r="I1320" s="141">
        <v>14608.81</v>
      </c>
      <c r="J1320" s="122">
        <f>ROUND(H1320*$I$13,2)</f>
        <v>15973.27</v>
      </c>
      <c r="K1320" s="121">
        <f>ROUND(G1320*J1320,2)</f>
        <v>15973.27</v>
      </c>
      <c r="L1320" s="121" t="s">
        <v>2396</v>
      </c>
      <c r="M1320" s="235"/>
      <c r="N1320" s="253">
        <f t="shared" si="40"/>
        <v>15973.27</v>
      </c>
      <c r="O1320" s="254">
        <f t="shared" si="41"/>
        <v>0</v>
      </c>
    </row>
    <row r="1321" spans="1:15" s="28" customFormat="1" ht="15" outlineLevel="1" x14ac:dyDescent="0.25">
      <c r="A1321" s="116" t="s">
        <v>3433</v>
      </c>
      <c r="B1321" s="117" t="s">
        <v>3287</v>
      </c>
      <c r="C1321" s="136" t="s">
        <v>844</v>
      </c>
      <c r="D1321" s="117" t="s">
        <v>2602</v>
      </c>
      <c r="E1321" s="137" t="s">
        <v>3428</v>
      </c>
      <c r="F1321" s="138" t="s">
        <v>238</v>
      </c>
      <c r="G1321" s="139">
        <v>2</v>
      </c>
      <c r="H1321" s="140">
        <f>ROUND(I1321/G1321,2)</f>
        <v>29126.31</v>
      </c>
      <c r="I1321" s="141">
        <v>58252.62</v>
      </c>
      <c r="J1321" s="122">
        <f>ROUND(H1321*$I$13,2)</f>
        <v>31846.71</v>
      </c>
      <c r="K1321" s="121">
        <f>ROUND(G1321*J1321,2)</f>
        <v>63693.42</v>
      </c>
      <c r="L1321" s="121" t="s">
        <v>2396</v>
      </c>
      <c r="M1321" s="235"/>
      <c r="N1321" s="253">
        <f t="shared" si="40"/>
        <v>63693.41</v>
      </c>
      <c r="O1321" s="254">
        <f t="shared" si="41"/>
        <v>-0.01</v>
      </c>
    </row>
    <row r="1322" spans="1:15" s="28" customFormat="1" ht="15" outlineLevel="1" x14ac:dyDescent="0.25">
      <c r="A1322" s="116" t="s">
        <v>3435</v>
      </c>
      <c r="B1322" s="117" t="s">
        <v>3287</v>
      </c>
      <c r="C1322" s="136" t="s">
        <v>846</v>
      </c>
      <c r="D1322" s="117" t="s">
        <v>2602</v>
      </c>
      <c r="E1322" s="137" t="s">
        <v>3430</v>
      </c>
      <c r="F1322" s="138" t="s">
        <v>238</v>
      </c>
      <c r="G1322" s="139">
        <v>1</v>
      </c>
      <c r="H1322" s="140">
        <f>ROUND(I1322/G1322,2)</f>
        <v>12668.59</v>
      </c>
      <c r="I1322" s="141">
        <v>12668.59</v>
      </c>
      <c r="J1322" s="122">
        <f>ROUND(H1322*$I$13,2)</f>
        <v>13851.84</v>
      </c>
      <c r="K1322" s="121">
        <f>ROUND(G1322*J1322,2)</f>
        <v>13851.84</v>
      </c>
      <c r="L1322" s="121" t="s">
        <v>2396</v>
      </c>
      <c r="M1322" s="235"/>
      <c r="N1322" s="253">
        <f t="shared" si="40"/>
        <v>13851.84</v>
      </c>
      <c r="O1322" s="254">
        <f t="shared" si="41"/>
        <v>0</v>
      </c>
    </row>
    <row r="1323" spans="1:15" s="28" customFormat="1" ht="15" outlineLevel="1" x14ac:dyDescent="0.25">
      <c r="A1323" s="116" t="s">
        <v>3437</v>
      </c>
      <c r="B1323" s="117" t="s">
        <v>3287</v>
      </c>
      <c r="C1323" s="136" t="s">
        <v>850</v>
      </c>
      <c r="D1323" s="117" t="s">
        <v>2602</v>
      </c>
      <c r="E1323" s="137" t="s">
        <v>3432</v>
      </c>
      <c r="F1323" s="138" t="s">
        <v>238</v>
      </c>
      <c r="G1323" s="139">
        <v>1</v>
      </c>
      <c r="H1323" s="140">
        <f>ROUND(I1323/G1323,2)</f>
        <v>8240.2800000000007</v>
      </c>
      <c r="I1323" s="141">
        <v>8240.2800000000007</v>
      </c>
      <c r="J1323" s="122">
        <f>ROUND(H1323*$I$13,2)</f>
        <v>9009.92</v>
      </c>
      <c r="K1323" s="121">
        <f>ROUND(G1323*J1323,2)</f>
        <v>9009.92</v>
      </c>
      <c r="L1323" s="121" t="s">
        <v>2396</v>
      </c>
      <c r="M1323" s="235"/>
      <c r="N1323" s="253">
        <f t="shared" ref="N1323:N1386" si="42">ROUND(I1323*I$13,2)</f>
        <v>9009.92</v>
      </c>
      <c r="O1323" s="254">
        <f t="shared" si="41"/>
        <v>0</v>
      </c>
    </row>
    <row r="1324" spans="1:15" s="28" customFormat="1" ht="15" outlineLevel="1" x14ac:dyDescent="0.25">
      <c r="A1324" s="116" t="s">
        <v>3439</v>
      </c>
      <c r="B1324" s="117" t="s">
        <v>3287</v>
      </c>
      <c r="C1324" s="136" t="s">
        <v>855</v>
      </c>
      <c r="D1324" s="117" t="s">
        <v>2602</v>
      </c>
      <c r="E1324" s="137" t="s">
        <v>3434</v>
      </c>
      <c r="F1324" s="138" t="s">
        <v>238</v>
      </c>
      <c r="G1324" s="139">
        <v>1</v>
      </c>
      <c r="H1324" s="140">
        <f>ROUND(I1324/G1324,2)</f>
        <v>2453.85</v>
      </c>
      <c r="I1324" s="141">
        <v>2453.85</v>
      </c>
      <c r="J1324" s="122">
        <f>ROUND(H1324*$I$13,2)</f>
        <v>2683.04</v>
      </c>
      <c r="K1324" s="121">
        <f>ROUND(G1324*J1324,2)</f>
        <v>2683.04</v>
      </c>
      <c r="L1324" s="121" t="s">
        <v>2396</v>
      </c>
      <c r="M1324" s="235"/>
      <c r="N1324" s="253">
        <f t="shared" si="42"/>
        <v>2683.04</v>
      </c>
      <c r="O1324" s="254">
        <f t="shared" si="41"/>
        <v>0</v>
      </c>
    </row>
    <row r="1325" spans="1:15" s="28" customFormat="1" ht="15" outlineLevel="1" x14ac:dyDescent="0.25">
      <c r="A1325" s="116" t="s">
        <v>3441</v>
      </c>
      <c r="B1325" s="117" t="s">
        <v>3287</v>
      </c>
      <c r="C1325" s="136" t="s">
        <v>860</v>
      </c>
      <c r="D1325" s="117" t="s">
        <v>2602</v>
      </c>
      <c r="E1325" s="137" t="s">
        <v>3436</v>
      </c>
      <c r="F1325" s="138" t="s">
        <v>238</v>
      </c>
      <c r="G1325" s="139">
        <v>3</v>
      </c>
      <c r="H1325" s="140">
        <f>ROUND(I1325/G1325,2)</f>
        <v>9459.7199999999993</v>
      </c>
      <c r="I1325" s="141">
        <v>28379.17</v>
      </c>
      <c r="J1325" s="122">
        <f>ROUND(H1325*$I$13,2)</f>
        <v>10343.26</v>
      </c>
      <c r="K1325" s="121">
        <f>ROUND(G1325*J1325,2)</f>
        <v>31029.78</v>
      </c>
      <c r="L1325" s="121" t="s">
        <v>2396</v>
      </c>
      <c r="M1325" s="235"/>
      <c r="N1325" s="253">
        <f t="shared" si="42"/>
        <v>31029.78</v>
      </c>
      <c r="O1325" s="254">
        <f t="shared" si="41"/>
        <v>0</v>
      </c>
    </row>
    <row r="1326" spans="1:15" s="28" customFormat="1" ht="15" outlineLevel="1" x14ac:dyDescent="0.25">
      <c r="A1326" s="116" t="s">
        <v>3443</v>
      </c>
      <c r="B1326" s="117" t="s">
        <v>3287</v>
      </c>
      <c r="C1326" s="136" t="s">
        <v>864</v>
      </c>
      <c r="D1326" s="117" t="s">
        <v>2602</v>
      </c>
      <c r="E1326" s="137" t="s">
        <v>3438</v>
      </c>
      <c r="F1326" s="138" t="s">
        <v>238</v>
      </c>
      <c r="G1326" s="139">
        <v>1</v>
      </c>
      <c r="H1326" s="140">
        <f>ROUND(I1326/G1326,2)</f>
        <v>33588.86</v>
      </c>
      <c r="I1326" s="141">
        <v>33588.86</v>
      </c>
      <c r="J1326" s="122">
        <f>ROUND(H1326*$I$13,2)</f>
        <v>36726.06</v>
      </c>
      <c r="K1326" s="121">
        <f>ROUND(G1326*J1326,2)</f>
        <v>36726.06</v>
      </c>
      <c r="L1326" s="121" t="s">
        <v>2396</v>
      </c>
      <c r="M1326" s="235"/>
      <c r="N1326" s="253">
        <f t="shared" si="42"/>
        <v>36726.06</v>
      </c>
      <c r="O1326" s="254">
        <f t="shared" si="41"/>
        <v>0</v>
      </c>
    </row>
    <row r="1327" spans="1:15" s="28" customFormat="1" ht="15" outlineLevel="1" x14ac:dyDescent="0.25">
      <c r="A1327" s="116" t="s">
        <v>3445</v>
      </c>
      <c r="B1327" s="117" t="s">
        <v>3287</v>
      </c>
      <c r="C1327" s="136" t="s">
        <v>866</v>
      </c>
      <c r="D1327" s="117" t="s">
        <v>2602</v>
      </c>
      <c r="E1327" s="137" t="s">
        <v>3440</v>
      </c>
      <c r="F1327" s="138" t="s">
        <v>238</v>
      </c>
      <c r="G1327" s="139">
        <v>1</v>
      </c>
      <c r="H1327" s="140">
        <f>ROUND(I1327/G1327,2)</f>
        <v>15592.65</v>
      </c>
      <c r="I1327" s="141">
        <v>15592.65</v>
      </c>
      <c r="J1327" s="122">
        <f>ROUND(H1327*$I$13,2)</f>
        <v>17049</v>
      </c>
      <c r="K1327" s="121">
        <f>ROUND(G1327*J1327,2)</f>
        <v>17049</v>
      </c>
      <c r="L1327" s="121" t="s">
        <v>2396</v>
      </c>
      <c r="M1327" s="235"/>
      <c r="N1327" s="253">
        <f t="shared" si="42"/>
        <v>17049</v>
      </c>
      <c r="O1327" s="254">
        <f t="shared" si="41"/>
        <v>0</v>
      </c>
    </row>
    <row r="1328" spans="1:15" s="28" customFormat="1" ht="15" outlineLevel="1" x14ac:dyDescent="0.25">
      <c r="A1328" s="116" t="s">
        <v>3446</v>
      </c>
      <c r="B1328" s="117" t="s">
        <v>3287</v>
      </c>
      <c r="C1328" s="136" t="s">
        <v>870</v>
      </c>
      <c r="D1328" s="117" t="s">
        <v>2602</v>
      </c>
      <c r="E1328" s="137" t="s">
        <v>3442</v>
      </c>
      <c r="F1328" s="138" t="s">
        <v>238</v>
      </c>
      <c r="G1328" s="139">
        <v>1</v>
      </c>
      <c r="H1328" s="140">
        <f>ROUND(I1328/G1328,2)</f>
        <v>89661.58</v>
      </c>
      <c r="I1328" s="141">
        <v>89661.58</v>
      </c>
      <c r="J1328" s="122">
        <f>ROUND(H1328*$I$13,2)</f>
        <v>98035.97</v>
      </c>
      <c r="K1328" s="121">
        <f>ROUND(G1328*J1328,2)</f>
        <v>98035.97</v>
      </c>
      <c r="L1328" s="121" t="s">
        <v>2396</v>
      </c>
      <c r="M1328" s="235"/>
      <c r="N1328" s="253">
        <f t="shared" si="42"/>
        <v>98035.97</v>
      </c>
      <c r="O1328" s="254">
        <f t="shared" si="41"/>
        <v>0</v>
      </c>
    </row>
    <row r="1329" spans="1:15" s="28" customFormat="1" ht="15" outlineLevel="1" x14ac:dyDescent="0.25">
      <c r="A1329" s="116" t="s">
        <v>3448</v>
      </c>
      <c r="B1329" s="117" t="s">
        <v>3287</v>
      </c>
      <c r="C1329" s="136" t="s">
        <v>876</v>
      </c>
      <c r="D1329" s="117" t="s">
        <v>2602</v>
      </c>
      <c r="E1329" s="137" t="s">
        <v>3444</v>
      </c>
      <c r="F1329" s="138" t="s">
        <v>238</v>
      </c>
      <c r="G1329" s="139">
        <v>1</v>
      </c>
      <c r="H1329" s="140">
        <f>ROUND(I1329/G1329,2)</f>
        <v>8913.65</v>
      </c>
      <c r="I1329" s="141">
        <v>8913.65</v>
      </c>
      <c r="J1329" s="122">
        <f>ROUND(H1329*$I$13,2)</f>
        <v>9746.18</v>
      </c>
      <c r="K1329" s="121">
        <f>ROUND(G1329*J1329,2)</f>
        <v>9746.18</v>
      </c>
      <c r="L1329" s="121" t="s">
        <v>2396</v>
      </c>
      <c r="M1329" s="235"/>
      <c r="N1329" s="253">
        <f t="shared" si="42"/>
        <v>9746.18</v>
      </c>
      <c r="O1329" s="254">
        <f t="shared" si="41"/>
        <v>0</v>
      </c>
    </row>
    <row r="1330" spans="1:15" s="28" customFormat="1" ht="15" outlineLevel="1" x14ac:dyDescent="0.25">
      <c r="A1330" s="116" t="s">
        <v>3450</v>
      </c>
      <c r="B1330" s="117" t="s">
        <v>3287</v>
      </c>
      <c r="C1330" s="136" t="s">
        <v>882</v>
      </c>
      <c r="D1330" s="117" t="s">
        <v>2602</v>
      </c>
      <c r="E1330" s="137" t="s">
        <v>3344</v>
      </c>
      <c r="F1330" s="138" t="s">
        <v>238</v>
      </c>
      <c r="G1330" s="139">
        <v>1</v>
      </c>
      <c r="H1330" s="140">
        <f>ROUND(I1330/G1330,2)</f>
        <v>8651.14</v>
      </c>
      <c r="I1330" s="141">
        <v>8651.14</v>
      </c>
      <c r="J1330" s="122">
        <f>ROUND(H1330*$I$13,2)</f>
        <v>9459.16</v>
      </c>
      <c r="K1330" s="121">
        <f>ROUND(G1330*J1330,2)</f>
        <v>9459.16</v>
      </c>
      <c r="L1330" s="121" t="s">
        <v>2396</v>
      </c>
      <c r="M1330" s="235"/>
      <c r="N1330" s="253">
        <f t="shared" si="42"/>
        <v>9459.16</v>
      </c>
      <c r="O1330" s="254">
        <f t="shared" si="41"/>
        <v>0</v>
      </c>
    </row>
    <row r="1331" spans="1:15" s="28" customFormat="1" ht="15" outlineLevel="1" x14ac:dyDescent="0.25">
      <c r="A1331" s="116" t="s">
        <v>3451</v>
      </c>
      <c r="B1331" s="117" t="s">
        <v>3287</v>
      </c>
      <c r="C1331" s="136" t="s">
        <v>887</v>
      </c>
      <c r="D1331" s="117" t="s">
        <v>2602</v>
      </c>
      <c r="E1331" s="137" t="s">
        <v>3447</v>
      </c>
      <c r="F1331" s="138" t="s">
        <v>238</v>
      </c>
      <c r="G1331" s="139">
        <v>1</v>
      </c>
      <c r="H1331" s="140">
        <f>ROUND(I1331/G1331,2)</f>
        <v>31728.5</v>
      </c>
      <c r="I1331" s="141">
        <v>31728.5</v>
      </c>
      <c r="J1331" s="122">
        <f>ROUND(H1331*$I$13,2)</f>
        <v>34691.94</v>
      </c>
      <c r="K1331" s="121">
        <f>ROUND(G1331*J1331,2)</f>
        <v>34691.94</v>
      </c>
      <c r="L1331" s="121" t="s">
        <v>2396</v>
      </c>
      <c r="M1331" s="235"/>
      <c r="N1331" s="253">
        <f t="shared" si="42"/>
        <v>34691.94</v>
      </c>
      <c r="O1331" s="254">
        <f t="shared" si="41"/>
        <v>0</v>
      </c>
    </row>
    <row r="1332" spans="1:15" s="28" customFormat="1" ht="15" outlineLevel="1" x14ac:dyDescent="0.25">
      <c r="A1332" s="116" t="s">
        <v>3453</v>
      </c>
      <c r="B1332" s="117" t="s">
        <v>3287</v>
      </c>
      <c r="C1332" s="136" t="s">
        <v>895</v>
      </c>
      <c r="D1332" s="117" t="s">
        <v>2602</v>
      </c>
      <c r="E1332" s="137" t="s">
        <v>3449</v>
      </c>
      <c r="F1332" s="138" t="s">
        <v>238</v>
      </c>
      <c r="G1332" s="139">
        <v>1</v>
      </c>
      <c r="H1332" s="140">
        <f>ROUND(I1332/G1332,2)</f>
        <v>14932.59</v>
      </c>
      <c r="I1332" s="141">
        <v>14932.59</v>
      </c>
      <c r="J1332" s="122">
        <f>ROUND(H1332*$I$13,2)</f>
        <v>16327.29</v>
      </c>
      <c r="K1332" s="121">
        <f>ROUND(G1332*J1332,2)</f>
        <v>16327.29</v>
      </c>
      <c r="L1332" s="121" t="s">
        <v>2396</v>
      </c>
      <c r="M1332" s="235"/>
      <c r="N1332" s="253">
        <f t="shared" si="42"/>
        <v>16327.29</v>
      </c>
      <c r="O1332" s="254">
        <f t="shared" si="41"/>
        <v>0</v>
      </c>
    </row>
    <row r="1333" spans="1:15" s="28" customFormat="1" ht="15" outlineLevel="1" x14ac:dyDescent="0.25">
      <c r="A1333" s="116" t="s">
        <v>3455</v>
      </c>
      <c r="B1333" s="117" t="s">
        <v>3287</v>
      </c>
      <c r="C1333" s="136" t="s">
        <v>897</v>
      </c>
      <c r="D1333" s="117" t="s">
        <v>2602</v>
      </c>
      <c r="E1333" s="137" t="s">
        <v>3330</v>
      </c>
      <c r="F1333" s="138" t="s">
        <v>238</v>
      </c>
      <c r="G1333" s="139">
        <v>1</v>
      </c>
      <c r="H1333" s="140">
        <f>ROUND(I1333/G1333,2)</f>
        <v>10054.950000000001</v>
      </c>
      <c r="I1333" s="141">
        <v>10054.950000000001</v>
      </c>
      <c r="J1333" s="122">
        <f>ROUND(H1333*$I$13,2)</f>
        <v>10994.08</v>
      </c>
      <c r="K1333" s="121">
        <f>ROUND(G1333*J1333,2)</f>
        <v>10994.08</v>
      </c>
      <c r="L1333" s="121" t="s">
        <v>2396</v>
      </c>
      <c r="M1333" s="235"/>
      <c r="N1333" s="253">
        <f t="shared" si="42"/>
        <v>10994.08</v>
      </c>
      <c r="O1333" s="254">
        <f t="shared" si="41"/>
        <v>0</v>
      </c>
    </row>
    <row r="1334" spans="1:15" s="28" customFormat="1" ht="15" outlineLevel="1" x14ac:dyDescent="0.25">
      <c r="A1334" s="116" t="s">
        <v>3457</v>
      </c>
      <c r="B1334" s="117" t="s">
        <v>3287</v>
      </c>
      <c r="C1334" s="136" t="s">
        <v>901</v>
      </c>
      <c r="D1334" s="117" t="s">
        <v>2602</v>
      </c>
      <c r="E1334" s="137" t="s">
        <v>3452</v>
      </c>
      <c r="F1334" s="138" t="s">
        <v>238</v>
      </c>
      <c r="G1334" s="139">
        <v>2</v>
      </c>
      <c r="H1334" s="140">
        <f>ROUND(I1334/G1334,2)</f>
        <v>21473.8</v>
      </c>
      <c r="I1334" s="141">
        <v>42947.6</v>
      </c>
      <c r="J1334" s="122">
        <f>ROUND(H1334*$I$13,2)</f>
        <v>23479.45</v>
      </c>
      <c r="K1334" s="121">
        <f>ROUND(G1334*J1334,2)</f>
        <v>46958.9</v>
      </c>
      <c r="L1334" s="121" t="s">
        <v>2396</v>
      </c>
      <c r="M1334" s="235"/>
      <c r="N1334" s="253">
        <f t="shared" si="42"/>
        <v>46958.91</v>
      </c>
      <c r="O1334" s="254">
        <f t="shared" si="41"/>
        <v>0.01</v>
      </c>
    </row>
    <row r="1335" spans="1:15" s="28" customFormat="1" ht="15" outlineLevel="1" x14ac:dyDescent="0.25">
      <c r="A1335" s="116" t="s">
        <v>3459</v>
      </c>
      <c r="B1335" s="117" t="s">
        <v>3287</v>
      </c>
      <c r="C1335" s="136" t="s">
        <v>905</v>
      </c>
      <c r="D1335" s="117" t="s">
        <v>2602</v>
      </c>
      <c r="E1335" s="137" t="s">
        <v>3454</v>
      </c>
      <c r="F1335" s="138" t="s">
        <v>238</v>
      </c>
      <c r="G1335" s="139">
        <v>2</v>
      </c>
      <c r="H1335" s="140">
        <f>ROUND(I1335/G1335,2)</f>
        <v>7235.93</v>
      </c>
      <c r="I1335" s="141">
        <v>14471.86</v>
      </c>
      <c r="J1335" s="122">
        <f>ROUND(H1335*$I$13,2)</f>
        <v>7911.77</v>
      </c>
      <c r="K1335" s="121">
        <f>ROUND(G1335*J1335,2)</f>
        <v>15823.54</v>
      </c>
      <c r="L1335" s="121" t="s">
        <v>2396</v>
      </c>
      <c r="M1335" s="235"/>
      <c r="N1335" s="253">
        <f t="shared" si="42"/>
        <v>15823.53</v>
      </c>
      <c r="O1335" s="254">
        <f t="shared" si="41"/>
        <v>-0.01</v>
      </c>
    </row>
    <row r="1336" spans="1:15" s="28" customFormat="1" ht="15" outlineLevel="1" x14ac:dyDescent="0.25">
      <c r="A1336" s="116" t="s">
        <v>3460</v>
      </c>
      <c r="B1336" s="117" t="s">
        <v>3287</v>
      </c>
      <c r="C1336" s="136" t="s">
        <v>910</v>
      </c>
      <c r="D1336" s="117" t="s">
        <v>2602</v>
      </c>
      <c r="E1336" s="137" t="s">
        <v>3456</v>
      </c>
      <c r="F1336" s="138" t="s">
        <v>238</v>
      </c>
      <c r="G1336" s="139">
        <v>2</v>
      </c>
      <c r="H1336" s="140">
        <f>ROUND(I1336/G1336,2)</f>
        <v>15795.78</v>
      </c>
      <c r="I1336" s="141">
        <v>31591.55</v>
      </c>
      <c r="J1336" s="122">
        <f>ROUND(H1336*$I$13,2)</f>
        <v>17271.11</v>
      </c>
      <c r="K1336" s="121">
        <f>ROUND(G1336*J1336,2)</f>
        <v>34542.22</v>
      </c>
      <c r="L1336" s="121" t="s">
        <v>2396</v>
      </c>
      <c r="M1336" s="235"/>
      <c r="N1336" s="253">
        <f t="shared" si="42"/>
        <v>34542.199999999997</v>
      </c>
      <c r="O1336" s="254">
        <f t="shared" si="41"/>
        <v>-0.02</v>
      </c>
    </row>
    <row r="1337" spans="1:15" s="28" customFormat="1" ht="15" outlineLevel="1" x14ac:dyDescent="0.25">
      <c r="A1337" s="116" t="s">
        <v>3462</v>
      </c>
      <c r="B1337" s="117" t="s">
        <v>3287</v>
      </c>
      <c r="C1337" s="136" t="s">
        <v>914</v>
      </c>
      <c r="D1337" s="117" t="s">
        <v>2602</v>
      </c>
      <c r="E1337" s="137" t="s">
        <v>3458</v>
      </c>
      <c r="F1337" s="138" t="s">
        <v>238</v>
      </c>
      <c r="G1337" s="139">
        <v>10</v>
      </c>
      <c r="H1337" s="140">
        <f>ROUND(I1337/G1337,2)</f>
        <v>11527.27</v>
      </c>
      <c r="I1337" s="141">
        <v>115272.67</v>
      </c>
      <c r="J1337" s="122">
        <f>ROUND(H1337*$I$13,2)</f>
        <v>12603.92</v>
      </c>
      <c r="K1337" s="121">
        <f>ROUND(G1337*J1337,2)</f>
        <v>126039.2</v>
      </c>
      <c r="L1337" s="121" t="s">
        <v>2396</v>
      </c>
      <c r="M1337" s="235"/>
      <c r="N1337" s="253">
        <f t="shared" si="42"/>
        <v>126039.14</v>
      </c>
      <c r="O1337" s="254">
        <f t="shared" si="41"/>
        <v>-0.06</v>
      </c>
    </row>
    <row r="1338" spans="1:15" s="28" customFormat="1" ht="15" outlineLevel="1" x14ac:dyDescent="0.25">
      <c r="A1338" s="116" t="s">
        <v>3465</v>
      </c>
      <c r="B1338" s="117" t="s">
        <v>3287</v>
      </c>
      <c r="C1338" s="136" t="s">
        <v>916</v>
      </c>
      <c r="D1338" s="117" t="s">
        <v>2602</v>
      </c>
      <c r="E1338" s="137" t="s">
        <v>3404</v>
      </c>
      <c r="F1338" s="138" t="s">
        <v>238</v>
      </c>
      <c r="G1338" s="139">
        <v>1</v>
      </c>
      <c r="H1338" s="140">
        <f>ROUND(I1338/G1338,2)</f>
        <v>11127.77</v>
      </c>
      <c r="I1338" s="141">
        <v>11127.77</v>
      </c>
      <c r="J1338" s="122">
        <f>ROUND(H1338*$I$13,2)</f>
        <v>12167.1</v>
      </c>
      <c r="K1338" s="121">
        <f>ROUND(G1338*J1338,2)</f>
        <v>12167.1</v>
      </c>
      <c r="L1338" s="121" t="s">
        <v>2396</v>
      </c>
      <c r="M1338" s="235"/>
      <c r="N1338" s="253">
        <f t="shared" si="42"/>
        <v>12167.1</v>
      </c>
      <c r="O1338" s="254">
        <f t="shared" si="41"/>
        <v>0</v>
      </c>
    </row>
    <row r="1339" spans="1:15" s="28" customFormat="1" ht="22.5" outlineLevel="1" x14ac:dyDescent="0.25">
      <c r="A1339" s="116" t="s">
        <v>3466</v>
      </c>
      <c r="B1339" s="117" t="s">
        <v>3287</v>
      </c>
      <c r="C1339" s="136" t="s">
        <v>918</v>
      </c>
      <c r="D1339" s="117" t="s">
        <v>2602</v>
      </c>
      <c r="E1339" s="137" t="s">
        <v>3461</v>
      </c>
      <c r="F1339" s="138" t="s">
        <v>238</v>
      </c>
      <c r="G1339" s="139">
        <v>8</v>
      </c>
      <c r="H1339" s="140">
        <f>ROUND(I1339/G1339,2)</f>
        <v>28646.959999999999</v>
      </c>
      <c r="I1339" s="141">
        <v>229175.71</v>
      </c>
      <c r="J1339" s="122">
        <f>ROUND(H1339*$I$13,2)</f>
        <v>31322.59</v>
      </c>
      <c r="K1339" s="121">
        <f>ROUND(G1339*J1339,2)</f>
        <v>250580.72</v>
      </c>
      <c r="L1339" s="121" t="s">
        <v>2396</v>
      </c>
      <c r="M1339" s="235"/>
      <c r="N1339" s="253">
        <f t="shared" si="42"/>
        <v>250580.72</v>
      </c>
      <c r="O1339" s="254">
        <f t="shared" si="41"/>
        <v>0</v>
      </c>
    </row>
    <row r="1340" spans="1:15" s="28" customFormat="1" ht="15" outlineLevel="1" x14ac:dyDescent="0.25">
      <c r="A1340" s="116" t="s">
        <v>3469</v>
      </c>
      <c r="B1340" s="117" t="s">
        <v>3287</v>
      </c>
      <c r="C1340" s="136" t="s">
        <v>922</v>
      </c>
      <c r="D1340" s="117" t="s">
        <v>2602</v>
      </c>
      <c r="E1340" s="137" t="s">
        <v>3463</v>
      </c>
      <c r="F1340" s="138" t="s">
        <v>238</v>
      </c>
      <c r="G1340" s="139">
        <v>8</v>
      </c>
      <c r="H1340" s="140">
        <f>ROUND(I1340/G1340,2)</f>
        <v>12634.34</v>
      </c>
      <c r="I1340" s="141">
        <v>101074.71</v>
      </c>
      <c r="J1340" s="122">
        <f>ROUND(H1340*$I$13,2)</f>
        <v>13814.39</v>
      </c>
      <c r="K1340" s="121">
        <f>ROUND(G1340*J1340,2)</f>
        <v>110515.12</v>
      </c>
      <c r="L1340" s="121" t="s">
        <v>2396</v>
      </c>
      <c r="M1340" s="235"/>
      <c r="N1340" s="253">
        <f t="shared" si="42"/>
        <v>110515.09</v>
      </c>
      <c r="O1340" s="254">
        <f t="shared" si="41"/>
        <v>-0.03</v>
      </c>
    </row>
    <row r="1341" spans="1:15" s="263" customFormat="1" ht="15" outlineLevel="1" x14ac:dyDescent="0.25">
      <c r="A1341" s="90"/>
      <c r="B1341" s="91"/>
      <c r="C1341" s="272"/>
      <c r="D1341" s="91"/>
      <c r="E1341" s="277" t="s">
        <v>3464</v>
      </c>
      <c r="F1341" s="273"/>
      <c r="G1341" s="274"/>
      <c r="H1341" s="275"/>
      <c r="I1341" s="276"/>
      <c r="J1341" s="95"/>
      <c r="K1341" s="96"/>
      <c r="L1341" s="96"/>
      <c r="M1341" s="260"/>
      <c r="N1341" s="261">
        <f t="shared" si="42"/>
        <v>0</v>
      </c>
      <c r="O1341" s="262">
        <f t="shared" si="41"/>
        <v>0</v>
      </c>
    </row>
    <row r="1342" spans="1:15" s="28" customFormat="1" ht="15" outlineLevel="1" x14ac:dyDescent="0.25">
      <c r="A1342" s="116" t="s">
        <v>3471</v>
      </c>
      <c r="B1342" s="117" t="s">
        <v>3287</v>
      </c>
      <c r="C1342" s="136" t="s">
        <v>926</v>
      </c>
      <c r="D1342" s="117" t="s">
        <v>2602</v>
      </c>
      <c r="E1342" s="137" t="s">
        <v>3458</v>
      </c>
      <c r="F1342" s="138" t="s">
        <v>238</v>
      </c>
      <c r="G1342" s="139">
        <v>2</v>
      </c>
      <c r="H1342" s="140">
        <f>ROUND(I1342/G1342,2)</f>
        <v>11527.26</v>
      </c>
      <c r="I1342" s="141">
        <v>23054.52</v>
      </c>
      <c r="J1342" s="122">
        <f>ROUND(H1342*$I$13,2)</f>
        <v>12603.91</v>
      </c>
      <c r="K1342" s="121">
        <f>ROUND(G1342*J1342,2)</f>
        <v>25207.82</v>
      </c>
      <c r="L1342" s="121" t="s">
        <v>2396</v>
      </c>
      <c r="M1342" s="235"/>
      <c r="N1342" s="253">
        <f t="shared" si="42"/>
        <v>25207.81</v>
      </c>
      <c r="O1342" s="254">
        <f t="shared" si="41"/>
        <v>-0.01</v>
      </c>
    </row>
    <row r="1343" spans="1:15" s="28" customFormat="1" ht="15" outlineLevel="1" x14ac:dyDescent="0.25">
      <c r="A1343" s="116" t="s">
        <v>3473</v>
      </c>
      <c r="B1343" s="117" t="s">
        <v>3287</v>
      </c>
      <c r="C1343" s="136" t="s">
        <v>930</v>
      </c>
      <c r="D1343" s="117" t="s">
        <v>2602</v>
      </c>
      <c r="E1343" s="137" t="s">
        <v>3467</v>
      </c>
      <c r="F1343" s="138" t="s">
        <v>238</v>
      </c>
      <c r="G1343" s="139">
        <v>2</v>
      </c>
      <c r="H1343" s="140">
        <f>ROUND(I1343/G1343,2)</f>
        <v>33041.019999999997</v>
      </c>
      <c r="I1343" s="141">
        <v>66082.039999999994</v>
      </c>
      <c r="J1343" s="122">
        <f>ROUND(H1343*$I$13,2)</f>
        <v>36127.050000000003</v>
      </c>
      <c r="K1343" s="121">
        <f>ROUND(G1343*J1343,2)</f>
        <v>72254.100000000006</v>
      </c>
      <c r="L1343" s="121" t="s">
        <v>2396</v>
      </c>
      <c r="M1343" s="235"/>
      <c r="N1343" s="253">
        <f t="shared" si="42"/>
        <v>72254.100000000006</v>
      </c>
      <c r="O1343" s="254">
        <f t="shared" si="41"/>
        <v>0</v>
      </c>
    </row>
    <row r="1344" spans="1:15" s="28" customFormat="1" ht="15" outlineLevel="1" x14ac:dyDescent="0.25">
      <c r="A1344" s="116" t="s">
        <v>3475</v>
      </c>
      <c r="B1344" s="117" t="s">
        <v>3287</v>
      </c>
      <c r="C1344" s="136" t="s">
        <v>943</v>
      </c>
      <c r="D1344" s="117" t="s">
        <v>2602</v>
      </c>
      <c r="E1344" s="137" t="s">
        <v>3468</v>
      </c>
      <c r="F1344" s="138" t="s">
        <v>238</v>
      </c>
      <c r="G1344" s="139">
        <v>5</v>
      </c>
      <c r="H1344" s="140">
        <f>ROUND(I1344/G1344,2)</f>
        <v>11184.87</v>
      </c>
      <c r="I1344" s="141">
        <v>55924.33</v>
      </c>
      <c r="J1344" s="122">
        <f>ROUND(H1344*$I$13,2)</f>
        <v>12229.54</v>
      </c>
      <c r="K1344" s="121">
        <f>ROUND(G1344*J1344,2)</f>
        <v>61147.7</v>
      </c>
      <c r="L1344" s="121" t="s">
        <v>2396</v>
      </c>
      <c r="M1344" s="235"/>
      <c r="N1344" s="253">
        <f t="shared" si="42"/>
        <v>61147.66</v>
      </c>
      <c r="O1344" s="254">
        <f t="shared" si="41"/>
        <v>-0.04</v>
      </c>
    </row>
    <row r="1345" spans="1:15" s="28" customFormat="1" ht="15" outlineLevel="1" x14ac:dyDescent="0.25">
      <c r="A1345" s="116" t="s">
        <v>3477</v>
      </c>
      <c r="B1345" s="117" t="s">
        <v>3287</v>
      </c>
      <c r="C1345" s="136" t="s">
        <v>947</v>
      </c>
      <c r="D1345" s="117" t="s">
        <v>2602</v>
      </c>
      <c r="E1345" s="137" t="s">
        <v>3470</v>
      </c>
      <c r="F1345" s="138" t="s">
        <v>238</v>
      </c>
      <c r="G1345" s="139">
        <v>1</v>
      </c>
      <c r="H1345" s="140">
        <f>ROUND(I1345/G1345,2)</f>
        <v>3511.73</v>
      </c>
      <c r="I1345" s="141">
        <v>3511.73</v>
      </c>
      <c r="J1345" s="122">
        <f>ROUND(H1345*$I$13,2)</f>
        <v>3839.73</v>
      </c>
      <c r="K1345" s="121">
        <f>ROUND(G1345*J1345,2)</f>
        <v>3839.73</v>
      </c>
      <c r="L1345" s="121" t="s">
        <v>2396</v>
      </c>
      <c r="M1345" s="235"/>
      <c r="N1345" s="253">
        <f t="shared" si="42"/>
        <v>3839.73</v>
      </c>
      <c r="O1345" s="254">
        <f t="shared" si="41"/>
        <v>0</v>
      </c>
    </row>
    <row r="1346" spans="1:15" s="28" customFormat="1" ht="15" outlineLevel="1" x14ac:dyDescent="0.25">
      <c r="A1346" s="116" t="s">
        <v>3479</v>
      </c>
      <c r="B1346" s="117" t="s">
        <v>3287</v>
      </c>
      <c r="C1346" s="136" t="s">
        <v>949</v>
      </c>
      <c r="D1346" s="117" t="s">
        <v>2602</v>
      </c>
      <c r="E1346" s="137" t="s">
        <v>3472</v>
      </c>
      <c r="F1346" s="138" t="s">
        <v>238</v>
      </c>
      <c r="G1346" s="139">
        <v>1</v>
      </c>
      <c r="H1346" s="140">
        <f>ROUND(I1346/G1346,2)</f>
        <v>2739.15</v>
      </c>
      <c r="I1346" s="141">
        <v>2739.15</v>
      </c>
      <c r="J1346" s="122">
        <f>ROUND(H1346*$I$13,2)</f>
        <v>2994.99</v>
      </c>
      <c r="K1346" s="121">
        <f>ROUND(G1346*J1346,2)</f>
        <v>2994.99</v>
      </c>
      <c r="L1346" s="121" t="s">
        <v>2396</v>
      </c>
      <c r="M1346" s="235"/>
      <c r="N1346" s="253">
        <f t="shared" si="42"/>
        <v>2994.99</v>
      </c>
      <c r="O1346" s="254">
        <f t="shared" si="41"/>
        <v>0</v>
      </c>
    </row>
    <row r="1347" spans="1:15" s="28" customFormat="1" ht="15" outlineLevel="1" x14ac:dyDescent="0.25">
      <c r="A1347" s="116" t="s">
        <v>3481</v>
      </c>
      <c r="B1347" s="117" t="s">
        <v>3287</v>
      </c>
      <c r="C1347" s="136" t="s">
        <v>953</v>
      </c>
      <c r="D1347" s="117" t="s">
        <v>2602</v>
      </c>
      <c r="E1347" s="137" t="s">
        <v>3474</v>
      </c>
      <c r="F1347" s="138" t="s">
        <v>238</v>
      </c>
      <c r="G1347" s="139">
        <v>1</v>
      </c>
      <c r="H1347" s="140">
        <f>ROUND(I1347/G1347,2)</f>
        <v>5706.56</v>
      </c>
      <c r="I1347" s="141">
        <v>5706.56</v>
      </c>
      <c r="J1347" s="122">
        <f>ROUND(H1347*$I$13,2)</f>
        <v>6239.55</v>
      </c>
      <c r="K1347" s="121">
        <f>ROUND(G1347*J1347,2)</f>
        <v>6239.55</v>
      </c>
      <c r="L1347" s="121" t="s">
        <v>2396</v>
      </c>
      <c r="M1347" s="235"/>
      <c r="N1347" s="253">
        <f t="shared" si="42"/>
        <v>6239.55</v>
      </c>
      <c r="O1347" s="254">
        <f t="shared" si="41"/>
        <v>0</v>
      </c>
    </row>
    <row r="1348" spans="1:15" s="28" customFormat="1" ht="15" outlineLevel="1" x14ac:dyDescent="0.25">
      <c r="A1348" s="116" t="s">
        <v>3483</v>
      </c>
      <c r="B1348" s="117" t="s">
        <v>3287</v>
      </c>
      <c r="C1348" s="136" t="s">
        <v>957</v>
      </c>
      <c r="D1348" s="117" t="s">
        <v>2602</v>
      </c>
      <c r="E1348" s="137" t="s">
        <v>3476</v>
      </c>
      <c r="F1348" s="138" t="s">
        <v>238</v>
      </c>
      <c r="G1348" s="139">
        <v>2</v>
      </c>
      <c r="H1348" s="140">
        <f>ROUND(I1348/G1348,2)</f>
        <v>6694.25</v>
      </c>
      <c r="I1348" s="141">
        <v>13388.49</v>
      </c>
      <c r="J1348" s="122">
        <f>ROUND(H1348*$I$13,2)</f>
        <v>7319.49</v>
      </c>
      <c r="K1348" s="121">
        <f>ROUND(G1348*J1348,2)</f>
        <v>14638.98</v>
      </c>
      <c r="L1348" s="121" t="s">
        <v>2396</v>
      </c>
      <c r="M1348" s="235"/>
      <c r="N1348" s="253">
        <f t="shared" si="42"/>
        <v>14638.97</v>
      </c>
      <c r="O1348" s="254">
        <f t="shared" si="41"/>
        <v>-0.01</v>
      </c>
    </row>
    <row r="1349" spans="1:15" s="28" customFormat="1" ht="15" outlineLevel="1" x14ac:dyDescent="0.25">
      <c r="A1349" s="116" t="s">
        <v>3485</v>
      </c>
      <c r="B1349" s="117" t="s">
        <v>3287</v>
      </c>
      <c r="C1349" s="136" t="s">
        <v>959</v>
      </c>
      <c r="D1349" s="117" t="s">
        <v>2602</v>
      </c>
      <c r="E1349" s="137" t="s">
        <v>3478</v>
      </c>
      <c r="F1349" s="138" t="s">
        <v>238</v>
      </c>
      <c r="G1349" s="139">
        <v>2</v>
      </c>
      <c r="H1349" s="140">
        <f>ROUND(I1349/G1349,2)</f>
        <v>7418.55</v>
      </c>
      <c r="I1349" s="141">
        <v>14837.09</v>
      </c>
      <c r="J1349" s="122">
        <f>ROUND(H1349*$I$13,2)</f>
        <v>8111.44</v>
      </c>
      <c r="K1349" s="121">
        <f>ROUND(G1349*J1349,2)</f>
        <v>16222.88</v>
      </c>
      <c r="L1349" s="121" t="s">
        <v>2396</v>
      </c>
      <c r="M1349" s="235"/>
      <c r="N1349" s="253">
        <f t="shared" si="42"/>
        <v>16222.87</v>
      </c>
      <c r="O1349" s="254">
        <f t="shared" si="41"/>
        <v>-0.01</v>
      </c>
    </row>
    <row r="1350" spans="1:15" s="28" customFormat="1" ht="15" outlineLevel="1" x14ac:dyDescent="0.25">
      <c r="A1350" s="116" t="s">
        <v>3487</v>
      </c>
      <c r="B1350" s="117" t="s">
        <v>3287</v>
      </c>
      <c r="C1350" s="136" t="s">
        <v>966</v>
      </c>
      <c r="D1350" s="117" t="s">
        <v>2602</v>
      </c>
      <c r="E1350" s="137" t="s">
        <v>3480</v>
      </c>
      <c r="F1350" s="138" t="s">
        <v>238</v>
      </c>
      <c r="G1350" s="139">
        <v>1</v>
      </c>
      <c r="H1350" s="140">
        <f>ROUND(I1350/G1350,2)</f>
        <v>9016.36</v>
      </c>
      <c r="I1350" s="141">
        <v>9016.36</v>
      </c>
      <c r="J1350" s="122">
        <f>ROUND(H1350*$I$13,2)</f>
        <v>9858.49</v>
      </c>
      <c r="K1350" s="121">
        <f>ROUND(G1350*J1350,2)</f>
        <v>9858.49</v>
      </c>
      <c r="L1350" s="121" t="s">
        <v>2396</v>
      </c>
      <c r="M1350" s="235"/>
      <c r="N1350" s="253">
        <f t="shared" si="42"/>
        <v>9858.49</v>
      </c>
      <c r="O1350" s="254">
        <f t="shared" si="41"/>
        <v>0</v>
      </c>
    </row>
    <row r="1351" spans="1:15" s="28" customFormat="1" ht="15" outlineLevel="1" x14ac:dyDescent="0.25">
      <c r="A1351" s="116" t="s">
        <v>3489</v>
      </c>
      <c r="B1351" s="117" t="s">
        <v>3287</v>
      </c>
      <c r="C1351" s="136" t="s">
        <v>970</v>
      </c>
      <c r="D1351" s="117" t="s">
        <v>2602</v>
      </c>
      <c r="E1351" s="137" t="s">
        <v>3482</v>
      </c>
      <c r="F1351" s="138" t="s">
        <v>238</v>
      </c>
      <c r="G1351" s="139">
        <v>2</v>
      </c>
      <c r="H1351" s="140">
        <f>ROUND(I1351/G1351,2)</f>
        <v>7418.55</v>
      </c>
      <c r="I1351" s="141">
        <v>14837.09</v>
      </c>
      <c r="J1351" s="122">
        <f>ROUND(H1351*$I$13,2)</f>
        <v>8111.44</v>
      </c>
      <c r="K1351" s="121">
        <f>ROUND(G1351*J1351,2)</f>
        <v>16222.88</v>
      </c>
      <c r="L1351" s="121" t="s">
        <v>2396</v>
      </c>
      <c r="M1351" s="235"/>
      <c r="N1351" s="253">
        <f t="shared" si="42"/>
        <v>16222.87</v>
      </c>
      <c r="O1351" s="254">
        <f t="shared" si="41"/>
        <v>-0.01</v>
      </c>
    </row>
    <row r="1352" spans="1:15" s="28" customFormat="1" ht="15" outlineLevel="1" x14ac:dyDescent="0.25">
      <c r="A1352" s="116" t="s">
        <v>3491</v>
      </c>
      <c r="B1352" s="117" t="s">
        <v>3287</v>
      </c>
      <c r="C1352" s="136" t="s">
        <v>972</v>
      </c>
      <c r="D1352" s="117" t="s">
        <v>2602</v>
      </c>
      <c r="E1352" s="137" t="s">
        <v>3484</v>
      </c>
      <c r="F1352" s="138" t="s">
        <v>238</v>
      </c>
      <c r="G1352" s="139">
        <v>1</v>
      </c>
      <c r="H1352" s="140">
        <f>ROUND(I1352/G1352,2)</f>
        <v>87881.1</v>
      </c>
      <c r="I1352" s="141">
        <v>87881.1</v>
      </c>
      <c r="J1352" s="122">
        <f>ROUND(H1352*$I$13,2)</f>
        <v>96089.19</v>
      </c>
      <c r="K1352" s="121">
        <f>ROUND(G1352*J1352,2)</f>
        <v>96089.19</v>
      </c>
      <c r="L1352" s="121" t="s">
        <v>2396</v>
      </c>
      <c r="M1352" s="235"/>
      <c r="N1352" s="253">
        <f t="shared" si="42"/>
        <v>96089.19</v>
      </c>
      <c r="O1352" s="254">
        <f t="shared" si="41"/>
        <v>0</v>
      </c>
    </row>
    <row r="1353" spans="1:15" s="28" customFormat="1" ht="15" outlineLevel="1" x14ac:dyDescent="0.25">
      <c r="A1353" s="116" t="s">
        <v>3493</v>
      </c>
      <c r="B1353" s="117" t="s">
        <v>3287</v>
      </c>
      <c r="C1353" s="136" t="s">
        <v>974</v>
      </c>
      <c r="D1353" s="117" t="s">
        <v>2602</v>
      </c>
      <c r="E1353" s="137" t="s">
        <v>3486</v>
      </c>
      <c r="F1353" s="138" t="s">
        <v>238</v>
      </c>
      <c r="G1353" s="139">
        <v>3</v>
      </c>
      <c r="H1353" s="140">
        <f>ROUND(I1353/G1353,2)</f>
        <v>11127.81</v>
      </c>
      <c r="I1353" s="141">
        <v>33383.43</v>
      </c>
      <c r="J1353" s="122">
        <f>ROUND(H1353*$I$13,2)</f>
        <v>12167.15</v>
      </c>
      <c r="K1353" s="121">
        <f>ROUND(G1353*J1353,2)</f>
        <v>36501.449999999997</v>
      </c>
      <c r="L1353" s="121" t="s">
        <v>2396</v>
      </c>
      <c r="M1353" s="235"/>
      <c r="N1353" s="253">
        <f t="shared" si="42"/>
        <v>36501.440000000002</v>
      </c>
      <c r="O1353" s="254">
        <f t="shared" si="41"/>
        <v>-0.01</v>
      </c>
    </row>
    <row r="1354" spans="1:15" s="28" customFormat="1" ht="15" outlineLevel="1" x14ac:dyDescent="0.25">
      <c r="A1354" s="116" t="s">
        <v>3495</v>
      </c>
      <c r="B1354" s="117" t="s">
        <v>3287</v>
      </c>
      <c r="C1354" s="136" t="s">
        <v>978</v>
      </c>
      <c r="D1354" s="117" t="s">
        <v>2602</v>
      </c>
      <c r="E1354" s="137" t="s">
        <v>3488</v>
      </c>
      <c r="F1354" s="138" t="s">
        <v>238</v>
      </c>
      <c r="G1354" s="139">
        <v>3</v>
      </c>
      <c r="H1354" s="140">
        <f>ROUND(I1354/G1354,2)</f>
        <v>3994.59</v>
      </c>
      <c r="I1354" s="141">
        <v>11983.78</v>
      </c>
      <c r="J1354" s="122">
        <f>ROUND(H1354*$I$13,2)</f>
        <v>4367.68</v>
      </c>
      <c r="K1354" s="121">
        <f>ROUND(G1354*J1354,2)</f>
        <v>13103.04</v>
      </c>
      <c r="L1354" s="121" t="s">
        <v>2396</v>
      </c>
      <c r="M1354" s="235"/>
      <c r="N1354" s="253">
        <f t="shared" si="42"/>
        <v>13103.07</v>
      </c>
      <c r="O1354" s="254">
        <f t="shared" si="41"/>
        <v>0.03</v>
      </c>
    </row>
    <row r="1355" spans="1:15" s="28" customFormat="1" ht="15" outlineLevel="1" x14ac:dyDescent="0.25">
      <c r="A1355" s="116" t="s">
        <v>3497</v>
      </c>
      <c r="B1355" s="117" t="s">
        <v>3287</v>
      </c>
      <c r="C1355" s="136" t="s">
        <v>982</v>
      </c>
      <c r="D1355" s="117" t="s">
        <v>2602</v>
      </c>
      <c r="E1355" s="137" t="s">
        <v>3490</v>
      </c>
      <c r="F1355" s="138" t="s">
        <v>238</v>
      </c>
      <c r="G1355" s="139">
        <v>1</v>
      </c>
      <c r="H1355" s="140">
        <f>ROUND(I1355/G1355,2)</f>
        <v>5706.56</v>
      </c>
      <c r="I1355" s="141">
        <v>5706.56</v>
      </c>
      <c r="J1355" s="122">
        <f>ROUND(H1355*$I$13,2)</f>
        <v>6239.55</v>
      </c>
      <c r="K1355" s="121">
        <f>ROUND(G1355*J1355,2)</f>
        <v>6239.55</v>
      </c>
      <c r="L1355" s="121" t="s">
        <v>2396</v>
      </c>
      <c r="M1355" s="235"/>
      <c r="N1355" s="253">
        <f t="shared" si="42"/>
        <v>6239.55</v>
      </c>
      <c r="O1355" s="254">
        <f t="shared" si="41"/>
        <v>0</v>
      </c>
    </row>
    <row r="1356" spans="1:15" s="28" customFormat="1" ht="15" outlineLevel="1" x14ac:dyDescent="0.25">
      <c r="A1356" s="116" t="s">
        <v>3499</v>
      </c>
      <c r="B1356" s="117" t="s">
        <v>3287</v>
      </c>
      <c r="C1356" s="136" t="s">
        <v>990</v>
      </c>
      <c r="D1356" s="117" t="s">
        <v>2602</v>
      </c>
      <c r="E1356" s="137" t="s">
        <v>3492</v>
      </c>
      <c r="F1356" s="138" t="s">
        <v>238</v>
      </c>
      <c r="G1356" s="139">
        <v>1</v>
      </c>
      <c r="H1356" s="140">
        <f>ROUND(I1356/G1356,2)</f>
        <v>15750.12</v>
      </c>
      <c r="I1356" s="141">
        <v>15750.12</v>
      </c>
      <c r="J1356" s="122">
        <f>ROUND(H1356*$I$13,2)</f>
        <v>17221.18</v>
      </c>
      <c r="K1356" s="121">
        <f>ROUND(G1356*J1356,2)</f>
        <v>17221.18</v>
      </c>
      <c r="L1356" s="121" t="s">
        <v>2396</v>
      </c>
      <c r="M1356" s="235"/>
      <c r="N1356" s="253">
        <f t="shared" si="42"/>
        <v>17221.18</v>
      </c>
      <c r="O1356" s="254">
        <f t="shared" si="41"/>
        <v>0</v>
      </c>
    </row>
    <row r="1357" spans="1:15" s="28" customFormat="1" ht="15" outlineLevel="1" x14ac:dyDescent="0.25">
      <c r="A1357" s="116" t="s">
        <v>3501</v>
      </c>
      <c r="B1357" s="117" t="s">
        <v>3287</v>
      </c>
      <c r="C1357" s="136" t="s">
        <v>993</v>
      </c>
      <c r="D1357" s="117" t="s">
        <v>2602</v>
      </c>
      <c r="E1357" s="137" t="s">
        <v>3494</v>
      </c>
      <c r="F1357" s="138" t="s">
        <v>238</v>
      </c>
      <c r="G1357" s="139">
        <v>2</v>
      </c>
      <c r="H1357" s="140">
        <f>ROUND(I1357/G1357,2)</f>
        <v>6847.89</v>
      </c>
      <c r="I1357" s="141">
        <v>13695.78</v>
      </c>
      <c r="J1357" s="122">
        <f>ROUND(H1357*$I$13,2)</f>
        <v>7487.48</v>
      </c>
      <c r="K1357" s="121">
        <f>ROUND(G1357*J1357,2)</f>
        <v>14974.96</v>
      </c>
      <c r="L1357" s="121" t="s">
        <v>2396</v>
      </c>
      <c r="M1357" s="235"/>
      <c r="N1357" s="253">
        <f t="shared" si="42"/>
        <v>14974.97</v>
      </c>
      <c r="O1357" s="254">
        <f t="shared" si="41"/>
        <v>0.01</v>
      </c>
    </row>
    <row r="1358" spans="1:15" s="28" customFormat="1" ht="15" outlineLevel="1" x14ac:dyDescent="0.25">
      <c r="A1358" s="116" t="s">
        <v>3503</v>
      </c>
      <c r="B1358" s="117" t="s">
        <v>3287</v>
      </c>
      <c r="C1358" s="136" t="s">
        <v>997</v>
      </c>
      <c r="D1358" s="117" t="s">
        <v>2602</v>
      </c>
      <c r="E1358" s="137" t="s">
        <v>3496</v>
      </c>
      <c r="F1358" s="138" t="s">
        <v>238</v>
      </c>
      <c r="G1358" s="139">
        <v>3</v>
      </c>
      <c r="H1358" s="140">
        <f>ROUND(I1358/G1358,2)</f>
        <v>4938.38</v>
      </c>
      <c r="I1358" s="141">
        <v>14815.14</v>
      </c>
      <c r="J1358" s="122">
        <f>ROUND(H1358*$I$13,2)</f>
        <v>5399.62</v>
      </c>
      <c r="K1358" s="121">
        <f>ROUND(G1358*J1358,2)</f>
        <v>16198.86</v>
      </c>
      <c r="L1358" s="121" t="s">
        <v>2396</v>
      </c>
      <c r="M1358" s="235"/>
      <c r="N1358" s="253">
        <f t="shared" si="42"/>
        <v>16198.87</v>
      </c>
      <c r="O1358" s="254">
        <f t="shared" si="41"/>
        <v>0.01</v>
      </c>
    </row>
    <row r="1359" spans="1:15" s="28" customFormat="1" ht="15" outlineLevel="1" x14ac:dyDescent="0.25">
      <c r="A1359" s="116" t="s">
        <v>3506</v>
      </c>
      <c r="B1359" s="117" t="s">
        <v>3287</v>
      </c>
      <c r="C1359" s="136" t="s">
        <v>999</v>
      </c>
      <c r="D1359" s="117" t="s">
        <v>2602</v>
      </c>
      <c r="E1359" s="137" t="s">
        <v>3498</v>
      </c>
      <c r="F1359" s="138" t="s">
        <v>238</v>
      </c>
      <c r="G1359" s="139">
        <v>3</v>
      </c>
      <c r="H1359" s="140">
        <f>ROUND(I1359/G1359,2)</f>
        <v>2168.5</v>
      </c>
      <c r="I1359" s="141">
        <v>6505.49</v>
      </c>
      <c r="J1359" s="122">
        <f>ROUND(H1359*$I$13,2)</f>
        <v>2371.04</v>
      </c>
      <c r="K1359" s="121">
        <f>ROUND(G1359*J1359,2)</f>
        <v>7113.12</v>
      </c>
      <c r="L1359" s="121" t="s">
        <v>2396</v>
      </c>
      <c r="M1359" s="235"/>
      <c r="N1359" s="253">
        <f t="shared" si="42"/>
        <v>7113.1</v>
      </c>
      <c r="O1359" s="254">
        <f t="shared" si="41"/>
        <v>-0.02</v>
      </c>
    </row>
    <row r="1360" spans="1:15" s="28" customFormat="1" ht="15" outlineLevel="1" x14ac:dyDescent="0.25">
      <c r="A1360" s="116" t="s">
        <v>3507</v>
      </c>
      <c r="B1360" s="117" t="s">
        <v>3287</v>
      </c>
      <c r="C1360" s="136" t="s">
        <v>1003</v>
      </c>
      <c r="D1360" s="117" t="s">
        <v>2602</v>
      </c>
      <c r="E1360" s="137" t="s">
        <v>3500</v>
      </c>
      <c r="F1360" s="138" t="s">
        <v>238</v>
      </c>
      <c r="G1360" s="139">
        <v>1</v>
      </c>
      <c r="H1360" s="140">
        <f>ROUND(I1360/G1360,2)</f>
        <v>63902.15</v>
      </c>
      <c r="I1360" s="141">
        <v>63902.15</v>
      </c>
      <c r="J1360" s="122">
        <f>ROUND(H1360*$I$13,2)</f>
        <v>69870.61</v>
      </c>
      <c r="K1360" s="121">
        <f>ROUND(G1360*J1360,2)</f>
        <v>69870.61</v>
      </c>
      <c r="L1360" s="121" t="s">
        <v>2396</v>
      </c>
      <c r="M1360" s="235"/>
      <c r="N1360" s="253">
        <f t="shared" si="42"/>
        <v>69870.61</v>
      </c>
      <c r="O1360" s="254">
        <f t="shared" si="41"/>
        <v>0</v>
      </c>
    </row>
    <row r="1361" spans="1:15" s="28" customFormat="1" ht="15" outlineLevel="1" x14ac:dyDescent="0.25">
      <c r="A1361" s="116" t="s">
        <v>3509</v>
      </c>
      <c r="B1361" s="117" t="s">
        <v>3287</v>
      </c>
      <c r="C1361" s="136" t="s">
        <v>1007</v>
      </c>
      <c r="D1361" s="117" t="s">
        <v>2602</v>
      </c>
      <c r="E1361" s="137" t="s">
        <v>3502</v>
      </c>
      <c r="F1361" s="138" t="s">
        <v>238</v>
      </c>
      <c r="G1361" s="139">
        <v>1</v>
      </c>
      <c r="H1361" s="140">
        <f>ROUND(I1361/G1361,2)</f>
        <v>9587.01</v>
      </c>
      <c r="I1361" s="141">
        <v>9587.01</v>
      </c>
      <c r="J1361" s="122">
        <f>ROUND(H1361*$I$13,2)</f>
        <v>10482.44</v>
      </c>
      <c r="K1361" s="121">
        <f>ROUND(G1361*J1361,2)</f>
        <v>10482.44</v>
      </c>
      <c r="L1361" s="121" t="s">
        <v>2396</v>
      </c>
      <c r="M1361" s="235"/>
      <c r="N1361" s="253">
        <f t="shared" si="42"/>
        <v>10482.44</v>
      </c>
      <c r="O1361" s="254">
        <f t="shared" si="41"/>
        <v>0</v>
      </c>
    </row>
    <row r="1362" spans="1:15" s="28" customFormat="1" ht="15" outlineLevel="1" x14ac:dyDescent="0.25">
      <c r="A1362" s="116" t="s">
        <v>3511</v>
      </c>
      <c r="B1362" s="117" t="s">
        <v>3287</v>
      </c>
      <c r="C1362" s="136" t="s">
        <v>1015</v>
      </c>
      <c r="D1362" s="117" t="s">
        <v>2602</v>
      </c>
      <c r="E1362" s="137" t="s">
        <v>3504</v>
      </c>
      <c r="F1362" s="138" t="s">
        <v>238</v>
      </c>
      <c r="G1362" s="139">
        <v>2</v>
      </c>
      <c r="H1362" s="140">
        <f>ROUND(I1362/G1362,2)</f>
        <v>6505.49</v>
      </c>
      <c r="I1362" s="141">
        <v>13010.97</v>
      </c>
      <c r="J1362" s="122">
        <f>ROUND(H1362*$I$13,2)</f>
        <v>7113.1</v>
      </c>
      <c r="K1362" s="121">
        <f>ROUND(G1362*J1362,2)</f>
        <v>14226.2</v>
      </c>
      <c r="L1362" s="121" t="s">
        <v>2396</v>
      </c>
      <c r="M1362" s="235"/>
      <c r="N1362" s="253">
        <f t="shared" si="42"/>
        <v>14226.19</v>
      </c>
      <c r="O1362" s="254">
        <f t="shared" si="41"/>
        <v>-0.01</v>
      </c>
    </row>
    <row r="1363" spans="1:15" s="263" customFormat="1" ht="15" outlineLevel="1" x14ac:dyDescent="0.25">
      <c r="A1363" s="90"/>
      <c r="B1363" s="91"/>
      <c r="C1363" s="272"/>
      <c r="D1363" s="91"/>
      <c r="E1363" s="277" t="s">
        <v>3505</v>
      </c>
      <c r="F1363" s="273"/>
      <c r="G1363" s="274"/>
      <c r="H1363" s="275"/>
      <c r="I1363" s="276"/>
      <c r="J1363" s="95"/>
      <c r="K1363" s="96"/>
      <c r="L1363" s="96"/>
      <c r="M1363" s="260"/>
      <c r="N1363" s="261">
        <f t="shared" si="42"/>
        <v>0</v>
      </c>
      <c r="O1363" s="262">
        <f t="shared" si="41"/>
        <v>0</v>
      </c>
    </row>
    <row r="1364" spans="1:15" s="28" customFormat="1" ht="15" outlineLevel="1" x14ac:dyDescent="0.25">
      <c r="A1364" s="116" t="s">
        <v>3514</v>
      </c>
      <c r="B1364" s="117" t="s">
        <v>3287</v>
      </c>
      <c r="C1364" s="136" t="s">
        <v>1018</v>
      </c>
      <c r="D1364" s="117" t="s">
        <v>2602</v>
      </c>
      <c r="E1364" s="137" t="s">
        <v>3468</v>
      </c>
      <c r="F1364" s="138" t="s">
        <v>238</v>
      </c>
      <c r="G1364" s="139">
        <v>11</v>
      </c>
      <c r="H1364" s="140">
        <f>ROUND(I1364/G1364,2)</f>
        <v>11184.87</v>
      </c>
      <c r="I1364" s="141">
        <v>123033.56</v>
      </c>
      <c r="J1364" s="122">
        <f>ROUND(H1364*$I$13,2)</f>
        <v>12229.54</v>
      </c>
      <c r="K1364" s="121">
        <f>ROUND(G1364*J1364,2)</f>
        <v>134524.94</v>
      </c>
      <c r="L1364" s="121" t="s">
        <v>2396</v>
      </c>
      <c r="M1364" s="235"/>
      <c r="N1364" s="253">
        <f t="shared" si="42"/>
        <v>134524.89000000001</v>
      </c>
      <c r="O1364" s="254">
        <f t="shared" si="41"/>
        <v>-0.05</v>
      </c>
    </row>
    <row r="1365" spans="1:15" s="28" customFormat="1" ht="15" outlineLevel="1" x14ac:dyDescent="0.25">
      <c r="A1365" s="116" t="s">
        <v>3515</v>
      </c>
      <c r="B1365" s="117" t="s">
        <v>3287</v>
      </c>
      <c r="C1365" s="136" t="s">
        <v>1022</v>
      </c>
      <c r="D1365" s="117" t="s">
        <v>2602</v>
      </c>
      <c r="E1365" s="137" t="s">
        <v>3508</v>
      </c>
      <c r="F1365" s="138" t="s">
        <v>238</v>
      </c>
      <c r="G1365" s="139">
        <v>16</v>
      </c>
      <c r="H1365" s="140">
        <f>ROUND(I1365/G1365,2)</f>
        <v>45823.73</v>
      </c>
      <c r="I1365" s="141">
        <v>733179.69</v>
      </c>
      <c r="J1365" s="122">
        <f>ROUND(H1365*$I$13,2)</f>
        <v>50103.67</v>
      </c>
      <c r="K1365" s="121">
        <f>ROUND(G1365*J1365,2)</f>
        <v>801658.72</v>
      </c>
      <c r="L1365" s="121" t="s">
        <v>2396</v>
      </c>
      <c r="M1365" s="235"/>
      <c r="N1365" s="253">
        <f t="shared" si="42"/>
        <v>801658.67</v>
      </c>
      <c r="O1365" s="254">
        <f t="shared" si="41"/>
        <v>-0.05</v>
      </c>
    </row>
    <row r="1366" spans="1:15" s="28" customFormat="1" ht="22.5" outlineLevel="1" x14ac:dyDescent="0.25">
      <c r="A1366" s="116" t="s">
        <v>3517</v>
      </c>
      <c r="B1366" s="117" t="s">
        <v>3287</v>
      </c>
      <c r="C1366" s="136" t="s">
        <v>1024</v>
      </c>
      <c r="D1366" s="117" t="s">
        <v>2602</v>
      </c>
      <c r="E1366" s="137" t="s">
        <v>3510</v>
      </c>
      <c r="F1366" s="138" t="s">
        <v>238</v>
      </c>
      <c r="G1366" s="139">
        <v>1</v>
      </c>
      <c r="H1366" s="140">
        <f>ROUND(I1366/G1366,2)</f>
        <v>4554.29</v>
      </c>
      <c r="I1366" s="141">
        <v>4554.29</v>
      </c>
      <c r="J1366" s="122">
        <f>ROUND(H1366*$I$13,2)</f>
        <v>4979.66</v>
      </c>
      <c r="K1366" s="121">
        <f>ROUND(G1366*J1366,2)</f>
        <v>4979.66</v>
      </c>
      <c r="L1366" s="121" t="s">
        <v>2396</v>
      </c>
      <c r="M1366" s="235"/>
      <c r="N1366" s="253">
        <f t="shared" si="42"/>
        <v>4979.66</v>
      </c>
      <c r="O1366" s="254">
        <f t="shared" si="41"/>
        <v>0</v>
      </c>
    </row>
    <row r="1367" spans="1:15" s="28" customFormat="1" ht="15" outlineLevel="1" x14ac:dyDescent="0.25">
      <c r="A1367" s="116" t="s">
        <v>3519</v>
      </c>
      <c r="B1367" s="117" t="s">
        <v>3287</v>
      </c>
      <c r="C1367" s="136" t="s">
        <v>1026</v>
      </c>
      <c r="D1367" s="117" t="s">
        <v>2602</v>
      </c>
      <c r="E1367" s="137" t="s">
        <v>3512</v>
      </c>
      <c r="F1367" s="138" t="s">
        <v>238</v>
      </c>
      <c r="G1367" s="139">
        <v>1</v>
      </c>
      <c r="H1367" s="140">
        <f>ROUND(I1367/G1367,2)</f>
        <v>11193.65</v>
      </c>
      <c r="I1367" s="141">
        <v>11193.65</v>
      </c>
      <c r="J1367" s="122">
        <f>ROUND(H1367*$I$13,2)</f>
        <v>12239.14</v>
      </c>
      <c r="K1367" s="121">
        <f>ROUND(G1367*J1367,2)</f>
        <v>12239.14</v>
      </c>
      <c r="L1367" s="121" t="s">
        <v>2396</v>
      </c>
      <c r="M1367" s="235"/>
      <c r="N1367" s="253">
        <f t="shared" si="42"/>
        <v>12239.14</v>
      </c>
      <c r="O1367" s="254">
        <f t="shared" si="41"/>
        <v>0</v>
      </c>
    </row>
    <row r="1368" spans="1:15" s="28" customFormat="1" ht="15" outlineLevel="1" x14ac:dyDescent="0.25">
      <c r="A1368" s="116" t="s">
        <v>3521</v>
      </c>
      <c r="B1368" s="117" t="s">
        <v>3287</v>
      </c>
      <c r="C1368" s="136" t="s">
        <v>1030</v>
      </c>
      <c r="D1368" s="117" t="s">
        <v>2602</v>
      </c>
      <c r="E1368" s="137" t="s">
        <v>3513</v>
      </c>
      <c r="F1368" s="138" t="s">
        <v>238</v>
      </c>
      <c r="G1368" s="139">
        <v>1</v>
      </c>
      <c r="H1368" s="140">
        <f>ROUND(I1368/G1368,2)</f>
        <v>15978.39</v>
      </c>
      <c r="I1368" s="141">
        <v>15978.39</v>
      </c>
      <c r="J1368" s="122">
        <f>ROUND(H1368*$I$13,2)</f>
        <v>17470.77</v>
      </c>
      <c r="K1368" s="121">
        <f>ROUND(G1368*J1368,2)</f>
        <v>17470.77</v>
      </c>
      <c r="L1368" s="121" t="s">
        <v>2396</v>
      </c>
      <c r="M1368" s="235"/>
      <c r="N1368" s="253">
        <f t="shared" si="42"/>
        <v>17470.77</v>
      </c>
      <c r="O1368" s="254">
        <f t="shared" si="41"/>
        <v>0</v>
      </c>
    </row>
    <row r="1369" spans="1:15" s="28" customFormat="1" ht="15" outlineLevel="1" x14ac:dyDescent="0.25">
      <c r="A1369" s="116" t="s">
        <v>3523</v>
      </c>
      <c r="B1369" s="117" t="s">
        <v>3287</v>
      </c>
      <c r="C1369" s="136" t="s">
        <v>1034</v>
      </c>
      <c r="D1369" s="117" t="s">
        <v>2602</v>
      </c>
      <c r="E1369" s="137" t="s">
        <v>3328</v>
      </c>
      <c r="F1369" s="138" t="s">
        <v>238</v>
      </c>
      <c r="G1369" s="139">
        <v>1</v>
      </c>
      <c r="H1369" s="140">
        <f>ROUND(I1369/G1369,2)</f>
        <v>42171.519999999997</v>
      </c>
      <c r="I1369" s="141">
        <v>42171.519999999997</v>
      </c>
      <c r="J1369" s="122">
        <f>ROUND(H1369*$I$13,2)</f>
        <v>46110.34</v>
      </c>
      <c r="K1369" s="121">
        <f>ROUND(G1369*J1369,2)</f>
        <v>46110.34</v>
      </c>
      <c r="L1369" s="121" t="s">
        <v>2396</v>
      </c>
      <c r="M1369" s="235"/>
      <c r="N1369" s="253">
        <f t="shared" si="42"/>
        <v>46110.34</v>
      </c>
      <c r="O1369" s="254">
        <f t="shared" si="41"/>
        <v>0</v>
      </c>
    </row>
    <row r="1370" spans="1:15" s="28" customFormat="1" ht="15" outlineLevel="1" x14ac:dyDescent="0.25">
      <c r="A1370" s="116" t="s">
        <v>3525</v>
      </c>
      <c r="B1370" s="117" t="s">
        <v>3287</v>
      </c>
      <c r="C1370" s="136" t="s">
        <v>1036</v>
      </c>
      <c r="D1370" s="117" t="s">
        <v>2602</v>
      </c>
      <c r="E1370" s="137" t="s">
        <v>3516</v>
      </c>
      <c r="F1370" s="138" t="s">
        <v>238</v>
      </c>
      <c r="G1370" s="139">
        <v>159</v>
      </c>
      <c r="H1370" s="140">
        <f>ROUND(I1370/G1370,2)</f>
        <v>1185.21</v>
      </c>
      <c r="I1370" s="141">
        <v>188448.39</v>
      </c>
      <c r="J1370" s="122">
        <f>ROUND(H1370*$I$13,2)</f>
        <v>1295.9100000000001</v>
      </c>
      <c r="K1370" s="121">
        <f>ROUND(G1370*J1370,2)</f>
        <v>206049.69</v>
      </c>
      <c r="L1370" s="121" t="s">
        <v>2396</v>
      </c>
      <c r="M1370" s="235"/>
      <c r="N1370" s="253">
        <f t="shared" si="42"/>
        <v>206049.47</v>
      </c>
      <c r="O1370" s="254">
        <f t="shared" si="41"/>
        <v>-0.22</v>
      </c>
    </row>
    <row r="1371" spans="1:15" s="28" customFormat="1" ht="15" outlineLevel="1" x14ac:dyDescent="0.25">
      <c r="A1371" s="116" t="s">
        <v>3527</v>
      </c>
      <c r="B1371" s="117" t="s">
        <v>3287</v>
      </c>
      <c r="C1371" s="136" t="s">
        <v>1047</v>
      </c>
      <c r="D1371" s="117" t="s">
        <v>2602</v>
      </c>
      <c r="E1371" s="137" t="s">
        <v>3518</v>
      </c>
      <c r="F1371" s="138" t="s">
        <v>238</v>
      </c>
      <c r="G1371" s="139">
        <v>18</v>
      </c>
      <c r="H1371" s="140">
        <f>ROUND(I1371/G1371,2)</f>
        <v>6163.09</v>
      </c>
      <c r="I1371" s="141">
        <v>110935.67999999999</v>
      </c>
      <c r="J1371" s="122">
        <f>ROUND(H1371*$I$13,2)</f>
        <v>6738.72</v>
      </c>
      <c r="K1371" s="121">
        <f>ROUND(G1371*J1371,2)</f>
        <v>121296.96000000001</v>
      </c>
      <c r="L1371" s="121" t="s">
        <v>2396</v>
      </c>
      <c r="M1371" s="235"/>
      <c r="N1371" s="253">
        <f t="shared" si="42"/>
        <v>121297.07</v>
      </c>
      <c r="O1371" s="254">
        <f t="shared" si="41"/>
        <v>0.11</v>
      </c>
    </row>
    <row r="1372" spans="1:15" s="28" customFormat="1" ht="22.5" outlineLevel="1" x14ac:dyDescent="0.25">
      <c r="A1372" s="116" t="s">
        <v>3529</v>
      </c>
      <c r="B1372" s="117" t="s">
        <v>3287</v>
      </c>
      <c r="C1372" s="136" t="s">
        <v>1054</v>
      </c>
      <c r="D1372" s="117" t="s">
        <v>2602</v>
      </c>
      <c r="E1372" s="137" t="s">
        <v>3520</v>
      </c>
      <c r="F1372" s="138" t="s">
        <v>238</v>
      </c>
      <c r="G1372" s="139">
        <v>56</v>
      </c>
      <c r="H1372" s="140">
        <f>ROUND(I1372/G1372,2)</f>
        <v>6962.01</v>
      </c>
      <c r="I1372" s="141">
        <v>389872.56</v>
      </c>
      <c r="J1372" s="122">
        <f>ROUND(H1372*$I$13,2)</f>
        <v>7612.26</v>
      </c>
      <c r="K1372" s="121">
        <f>ROUND(G1372*J1372,2)</f>
        <v>426286.56</v>
      </c>
      <c r="L1372" s="121" t="s">
        <v>2396</v>
      </c>
      <c r="M1372" s="235"/>
      <c r="N1372" s="253">
        <f t="shared" si="42"/>
        <v>426286.66</v>
      </c>
      <c r="O1372" s="254">
        <f t="shared" si="41"/>
        <v>0.1</v>
      </c>
    </row>
    <row r="1373" spans="1:15" s="28" customFormat="1" ht="15" outlineLevel="1" x14ac:dyDescent="0.25">
      <c r="A1373" s="116" t="s">
        <v>3531</v>
      </c>
      <c r="B1373" s="117" t="s">
        <v>3287</v>
      </c>
      <c r="C1373" s="136" t="s">
        <v>1058</v>
      </c>
      <c r="D1373" s="117" t="s">
        <v>2602</v>
      </c>
      <c r="E1373" s="137" t="s">
        <v>3522</v>
      </c>
      <c r="F1373" s="138" t="s">
        <v>238</v>
      </c>
      <c r="G1373" s="139">
        <v>5</v>
      </c>
      <c r="H1373" s="140">
        <f>ROUND(I1373/G1373,2)</f>
        <v>2853.29</v>
      </c>
      <c r="I1373" s="141">
        <v>14266.43</v>
      </c>
      <c r="J1373" s="122">
        <f>ROUND(H1373*$I$13,2)</f>
        <v>3119.79</v>
      </c>
      <c r="K1373" s="121">
        <f>ROUND(G1373*J1373,2)</f>
        <v>15598.95</v>
      </c>
      <c r="L1373" s="121" t="s">
        <v>2396</v>
      </c>
      <c r="M1373" s="235"/>
      <c r="N1373" s="253">
        <f t="shared" si="42"/>
        <v>15598.91</v>
      </c>
      <c r="O1373" s="254">
        <f t="shared" si="41"/>
        <v>-0.04</v>
      </c>
    </row>
    <row r="1374" spans="1:15" s="28" customFormat="1" ht="15" outlineLevel="1" x14ac:dyDescent="0.25">
      <c r="A1374" s="116" t="s">
        <v>3533</v>
      </c>
      <c r="B1374" s="117" t="s">
        <v>3287</v>
      </c>
      <c r="C1374" s="136" t="s">
        <v>1060</v>
      </c>
      <c r="D1374" s="117" t="s">
        <v>2602</v>
      </c>
      <c r="E1374" s="137" t="s">
        <v>3524</v>
      </c>
      <c r="F1374" s="138" t="s">
        <v>238</v>
      </c>
      <c r="G1374" s="139">
        <v>6</v>
      </c>
      <c r="H1374" s="140">
        <f>ROUND(I1374/G1374,2)</f>
        <v>5364.18</v>
      </c>
      <c r="I1374" s="141">
        <v>32185.05</v>
      </c>
      <c r="J1374" s="122">
        <f>ROUND(H1374*$I$13,2)</f>
        <v>5865.19</v>
      </c>
      <c r="K1374" s="121">
        <f>ROUND(G1374*J1374,2)</f>
        <v>35191.14</v>
      </c>
      <c r="L1374" s="121" t="s">
        <v>2396</v>
      </c>
      <c r="M1374" s="235"/>
      <c r="N1374" s="253">
        <f t="shared" si="42"/>
        <v>35191.129999999997</v>
      </c>
      <c r="O1374" s="254">
        <f t="shared" ref="O1374:O1437" si="43">N1374-K1374</f>
        <v>-0.01</v>
      </c>
    </row>
    <row r="1375" spans="1:15" s="28" customFormat="1" ht="22.5" outlineLevel="1" x14ac:dyDescent="0.25">
      <c r="A1375" s="116" t="s">
        <v>3535</v>
      </c>
      <c r="B1375" s="117" t="s">
        <v>3287</v>
      </c>
      <c r="C1375" s="136" t="s">
        <v>1064</v>
      </c>
      <c r="D1375" s="117" t="s">
        <v>2602</v>
      </c>
      <c r="E1375" s="137" t="s">
        <v>3526</v>
      </c>
      <c r="F1375" s="138" t="s">
        <v>238</v>
      </c>
      <c r="G1375" s="139">
        <v>14</v>
      </c>
      <c r="H1375" s="140">
        <f>ROUND(I1375/G1375,2)</f>
        <v>4222.8599999999997</v>
      </c>
      <c r="I1375" s="141">
        <v>59120.02</v>
      </c>
      <c r="J1375" s="122">
        <f>ROUND(H1375*$I$13,2)</f>
        <v>4617.28</v>
      </c>
      <c r="K1375" s="121">
        <f>ROUND(G1375*J1375,2)</f>
        <v>64641.919999999998</v>
      </c>
      <c r="L1375" s="121" t="s">
        <v>2396</v>
      </c>
      <c r="M1375" s="235"/>
      <c r="N1375" s="253">
        <f t="shared" si="42"/>
        <v>64641.83</v>
      </c>
      <c r="O1375" s="254">
        <f t="shared" si="43"/>
        <v>-0.09</v>
      </c>
    </row>
    <row r="1376" spans="1:15" s="28" customFormat="1" ht="15" outlineLevel="1" x14ac:dyDescent="0.25">
      <c r="A1376" s="116" t="s">
        <v>3537</v>
      </c>
      <c r="B1376" s="117" t="s">
        <v>3287</v>
      </c>
      <c r="C1376" s="136" t="s">
        <v>1068</v>
      </c>
      <c r="D1376" s="117" t="s">
        <v>2602</v>
      </c>
      <c r="E1376" s="137" t="s">
        <v>3528</v>
      </c>
      <c r="F1376" s="138" t="s">
        <v>238</v>
      </c>
      <c r="G1376" s="139">
        <v>66</v>
      </c>
      <c r="H1376" s="140">
        <f>ROUND(I1376/G1376,2)</f>
        <v>5021.7700000000004</v>
      </c>
      <c r="I1376" s="141">
        <v>331437.14</v>
      </c>
      <c r="J1376" s="122">
        <f>ROUND(H1376*$I$13,2)</f>
        <v>5490.8</v>
      </c>
      <c r="K1376" s="121">
        <f>ROUND(G1376*J1376,2)</f>
        <v>362392.8</v>
      </c>
      <c r="L1376" s="121" t="s">
        <v>2396</v>
      </c>
      <c r="M1376" s="235"/>
      <c r="N1376" s="253">
        <f t="shared" si="42"/>
        <v>362393.37</v>
      </c>
      <c r="O1376" s="254">
        <f t="shared" si="43"/>
        <v>0.56999999999999995</v>
      </c>
    </row>
    <row r="1377" spans="1:15" s="28" customFormat="1" ht="15" outlineLevel="1" x14ac:dyDescent="0.25">
      <c r="A1377" s="116" t="s">
        <v>3539</v>
      </c>
      <c r="B1377" s="117" t="s">
        <v>3287</v>
      </c>
      <c r="C1377" s="136" t="s">
        <v>1070</v>
      </c>
      <c r="D1377" s="117" t="s">
        <v>2602</v>
      </c>
      <c r="E1377" s="137" t="s">
        <v>3530</v>
      </c>
      <c r="F1377" s="138" t="s">
        <v>238</v>
      </c>
      <c r="G1377" s="139">
        <v>12</v>
      </c>
      <c r="H1377" s="140">
        <f>ROUND(I1377/G1377,2)</f>
        <v>2282.62</v>
      </c>
      <c r="I1377" s="141">
        <v>27391.46</v>
      </c>
      <c r="J1377" s="122">
        <f>ROUND(H1377*$I$13,2)</f>
        <v>2495.8200000000002</v>
      </c>
      <c r="K1377" s="121">
        <f>ROUND(G1377*J1377,2)</f>
        <v>29949.84</v>
      </c>
      <c r="L1377" s="121" t="s">
        <v>2396</v>
      </c>
      <c r="M1377" s="235"/>
      <c r="N1377" s="253">
        <f t="shared" si="42"/>
        <v>29949.82</v>
      </c>
      <c r="O1377" s="254">
        <f t="shared" si="43"/>
        <v>-0.02</v>
      </c>
    </row>
    <row r="1378" spans="1:15" s="28" customFormat="1" ht="15" outlineLevel="1" x14ac:dyDescent="0.25">
      <c r="A1378" s="116" t="s">
        <v>3541</v>
      </c>
      <c r="B1378" s="117" t="s">
        <v>3287</v>
      </c>
      <c r="C1378" s="136" t="s">
        <v>1076</v>
      </c>
      <c r="D1378" s="117" t="s">
        <v>2602</v>
      </c>
      <c r="E1378" s="137" t="s">
        <v>3532</v>
      </c>
      <c r="F1378" s="138" t="s">
        <v>238</v>
      </c>
      <c r="G1378" s="139">
        <v>1</v>
      </c>
      <c r="H1378" s="140">
        <f>ROUND(I1378/G1378,2)</f>
        <v>7989.22</v>
      </c>
      <c r="I1378" s="141">
        <v>7989.22</v>
      </c>
      <c r="J1378" s="122">
        <f>ROUND(H1378*$I$13,2)</f>
        <v>8735.41</v>
      </c>
      <c r="K1378" s="121">
        <f>ROUND(G1378*J1378,2)</f>
        <v>8735.41</v>
      </c>
      <c r="L1378" s="121" t="s">
        <v>2396</v>
      </c>
      <c r="M1378" s="235"/>
      <c r="N1378" s="253">
        <f t="shared" si="42"/>
        <v>8735.41</v>
      </c>
      <c r="O1378" s="254">
        <f t="shared" si="43"/>
        <v>0</v>
      </c>
    </row>
    <row r="1379" spans="1:15" s="28" customFormat="1" ht="15" outlineLevel="1" x14ac:dyDescent="0.25">
      <c r="A1379" s="116" t="s">
        <v>3543</v>
      </c>
      <c r="B1379" s="117" t="s">
        <v>3287</v>
      </c>
      <c r="C1379" s="136" t="s">
        <v>1083</v>
      </c>
      <c r="D1379" s="117" t="s">
        <v>2602</v>
      </c>
      <c r="E1379" s="137" t="s">
        <v>3534</v>
      </c>
      <c r="F1379" s="138" t="s">
        <v>238</v>
      </c>
      <c r="G1379" s="139">
        <v>1</v>
      </c>
      <c r="H1379" s="140">
        <f>ROUND(I1379/G1379,2)</f>
        <v>7989.22</v>
      </c>
      <c r="I1379" s="141">
        <v>7989.22</v>
      </c>
      <c r="J1379" s="122">
        <f>ROUND(H1379*$I$13,2)</f>
        <v>8735.41</v>
      </c>
      <c r="K1379" s="121">
        <f>ROUND(G1379*J1379,2)</f>
        <v>8735.41</v>
      </c>
      <c r="L1379" s="121" t="s">
        <v>2396</v>
      </c>
      <c r="M1379" s="235"/>
      <c r="N1379" s="253">
        <f t="shared" si="42"/>
        <v>8735.41</v>
      </c>
      <c r="O1379" s="254">
        <f t="shared" si="43"/>
        <v>0</v>
      </c>
    </row>
    <row r="1380" spans="1:15" s="28" customFormat="1" ht="15" outlineLevel="1" x14ac:dyDescent="0.25">
      <c r="A1380" s="116" t="s">
        <v>3545</v>
      </c>
      <c r="B1380" s="117" t="s">
        <v>3287</v>
      </c>
      <c r="C1380" s="136" t="s">
        <v>1087</v>
      </c>
      <c r="D1380" s="117" t="s">
        <v>2602</v>
      </c>
      <c r="E1380" s="137" t="s">
        <v>3536</v>
      </c>
      <c r="F1380" s="138" t="s">
        <v>238</v>
      </c>
      <c r="G1380" s="139">
        <v>8</v>
      </c>
      <c r="H1380" s="140">
        <f>ROUND(I1380/G1380,2)</f>
        <v>5820.71</v>
      </c>
      <c r="I1380" s="141">
        <v>46565.64</v>
      </c>
      <c r="J1380" s="122">
        <f>ROUND(H1380*$I$13,2)</f>
        <v>6364.36</v>
      </c>
      <c r="K1380" s="121">
        <f>ROUND(G1380*J1380,2)</f>
        <v>50914.879999999997</v>
      </c>
      <c r="L1380" s="121" t="s">
        <v>2396</v>
      </c>
      <c r="M1380" s="235"/>
      <c r="N1380" s="253">
        <f t="shared" si="42"/>
        <v>50914.87</v>
      </c>
      <c r="O1380" s="254">
        <f t="shared" si="43"/>
        <v>-0.01</v>
      </c>
    </row>
    <row r="1381" spans="1:15" s="28" customFormat="1" ht="22.5" outlineLevel="1" x14ac:dyDescent="0.25">
      <c r="A1381" s="116" t="s">
        <v>3547</v>
      </c>
      <c r="B1381" s="117" t="s">
        <v>3287</v>
      </c>
      <c r="C1381" s="136" t="s">
        <v>1089</v>
      </c>
      <c r="D1381" s="117" t="s">
        <v>2602</v>
      </c>
      <c r="E1381" s="137" t="s">
        <v>3538</v>
      </c>
      <c r="F1381" s="138" t="s">
        <v>238</v>
      </c>
      <c r="G1381" s="139">
        <v>30</v>
      </c>
      <c r="H1381" s="140">
        <f>ROUND(I1381/G1381,2)</f>
        <v>12837.49</v>
      </c>
      <c r="I1381" s="141">
        <v>385124.71</v>
      </c>
      <c r="J1381" s="122">
        <f>ROUND(H1381*$I$13,2)</f>
        <v>14036.51</v>
      </c>
      <c r="K1381" s="121">
        <f>ROUND(G1381*J1381,2)</f>
        <v>421095.3</v>
      </c>
      <c r="L1381" s="121" t="s">
        <v>2396</v>
      </c>
      <c r="M1381" s="235"/>
      <c r="N1381" s="253">
        <f t="shared" si="42"/>
        <v>421095.36</v>
      </c>
      <c r="O1381" s="254">
        <f t="shared" si="43"/>
        <v>0.06</v>
      </c>
    </row>
    <row r="1382" spans="1:15" s="28" customFormat="1" ht="15" outlineLevel="1" x14ac:dyDescent="0.25">
      <c r="A1382" s="116" t="s">
        <v>3549</v>
      </c>
      <c r="B1382" s="117" t="s">
        <v>3287</v>
      </c>
      <c r="C1382" s="136" t="s">
        <v>1093</v>
      </c>
      <c r="D1382" s="117" t="s">
        <v>2602</v>
      </c>
      <c r="E1382" s="137" t="s">
        <v>3540</v>
      </c>
      <c r="F1382" s="138" t="s">
        <v>238</v>
      </c>
      <c r="G1382" s="139">
        <v>39</v>
      </c>
      <c r="H1382" s="140">
        <f>ROUND(I1382/G1382,2)</f>
        <v>1207.1600000000001</v>
      </c>
      <c r="I1382" s="141">
        <v>47079.26</v>
      </c>
      <c r="J1382" s="122">
        <f>ROUND(H1382*$I$13,2)</f>
        <v>1319.91</v>
      </c>
      <c r="K1382" s="121">
        <f>ROUND(G1382*J1382,2)</f>
        <v>51476.49</v>
      </c>
      <c r="L1382" s="121" t="s">
        <v>2396</v>
      </c>
      <c r="M1382" s="235"/>
      <c r="N1382" s="253">
        <f t="shared" si="42"/>
        <v>51476.46</v>
      </c>
      <c r="O1382" s="254">
        <f t="shared" si="43"/>
        <v>-0.03</v>
      </c>
    </row>
    <row r="1383" spans="1:15" s="28" customFormat="1" ht="15" outlineLevel="1" x14ac:dyDescent="0.25">
      <c r="A1383" s="116" t="s">
        <v>3551</v>
      </c>
      <c r="B1383" s="117" t="s">
        <v>3287</v>
      </c>
      <c r="C1383" s="136" t="s">
        <v>1097</v>
      </c>
      <c r="D1383" s="117" t="s">
        <v>2602</v>
      </c>
      <c r="E1383" s="137" t="s">
        <v>3542</v>
      </c>
      <c r="F1383" s="138" t="s">
        <v>238</v>
      </c>
      <c r="G1383" s="139">
        <v>16</v>
      </c>
      <c r="H1383" s="140">
        <f>ROUND(I1383/G1383,2)</f>
        <v>2282.62</v>
      </c>
      <c r="I1383" s="141">
        <v>36521.980000000003</v>
      </c>
      <c r="J1383" s="122">
        <f>ROUND(H1383*$I$13,2)</f>
        <v>2495.8200000000002</v>
      </c>
      <c r="K1383" s="121">
        <f>ROUND(G1383*J1383,2)</f>
        <v>39933.120000000003</v>
      </c>
      <c r="L1383" s="121" t="s">
        <v>2396</v>
      </c>
      <c r="M1383" s="235"/>
      <c r="N1383" s="253">
        <f t="shared" si="42"/>
        <v>39933.129999999997</v>
      </c>
      <c r="O1383" s="254">
        <f t="shared" si="43"/>
        <v>0.01</v>
      </c>
    </row>
    <row r="1384" spans="1:15" s="28" customFormat="1" ht="22.5" outlineLevel="1" x14ac:dyDescent="0.25">
      <c r="A1384" s="116" t="s">
        <v>3553</v>
      </c>
      <c r="B1384" s="117" t="s">
        <v>3287</v>
      </c>
      <c r="C1384" s="136" t="s">
        <v>1105</v>
      </c>
      <c r="D1384" s="117" t="s">
        <v>2602</v>
      </c>
      <c r="E1384" s="137" t="s">
        <v>3544</v>
      </c>
      <c r="F1384" s="138" t="s">
        <v>238</v>
      </c>
      <c r="G1384" s="139">
        <v>6</v>
      </c>
      <c r="H1384" s="140">
        <f>ROUND(I1384/G1384,2)</f>
        <v>3423.94</v>
      </c>
      <c r="I1384" s="141">
        <v>20543.650000000001</v>
      </c>
      <c r="J1384" s="122">
        <f>ROUND(H1384*$I$13,2)</f>
        <v>3743.74</v>
      </c>
      <c r="K1384" s="121">
        <f>ROUND(G1384*J1384,2)</f>
        <v>22462.44</v>
      </c>
      <c r="L1384" s="121" t="s">
        <v>2396</v>
      </c>
      <c r="M1384" s="235"/>
      <c r="N1384" s="253">
        <f t="shared" si="42"/>
        <v>22462.43</v>
      </c>
      <c r="O1384" s="254">
        <f t="shared" si="43"/>
        <v>-0.01</v>
      </c>
    </row>
    <row r="1385" spans="1:15" s="28" customFormat="1" ht="22.5" outlineLevel="1" x14ac:dyDescent="0.25">
      <c r="A1385" s="116" t="s">
        <v>3555</v>
      </c>
      <c r="B1385" s="117" t="s">
        <v>3287</v>
      </c>
      <c r="C1385" s="136" t="s">
        <v>1108</v>
      </c>
      <c r="D1385" s="117" t="s">
        <v>2602</v>
      </c>
      <c r="E1385" s="137" t="s">
        <v>3546</v>
      </c>
      <c r="F1385" s="138" t="s">
        <v>238</v>
      </c>
      <c r="G1385" s="139">
        <v>2</v>
      </c>
      <c r="H1385" s="140">
        <f>ROUND(I1385/G1385,2)</f>
        <v>43677.17</v>
      </c>
      <c r="I1385" s="141">
        <v>87354.34</v>
      </c>
      <c r="J1385" s="122">
        <f>ROUND(H1385*$I$13,2)</f>
        <v>47756.62</v>
      </c>
      <c r="K1385" s="121">
        <f>ROUND(G1385*J1385,2)</f>
        <v>95513.24</v>
      </c>
      <c r="L1385" s="121" t="s">
        <v>2396</v>
      </c>
      <c r="M1385" s="235"/>
      <c r="N1385" s="253">
        <f t="shared" si="42"/>
        <v>95513.24</v>
      </c>
      <c r="O1385" s="254">
        <f t="shared" si="43"/>
        <v>0</v>
      </c>
    </row>
    <row r="1386" spans="1:15" s="28" customFormat="1" ht="15" outlineLevel="1" x14ac:dyDescent="0.25">
      <c r="A1386" s="116" t="s">
        <v>3557</v>
      </c>
      <c r="B1386" s="117" t="s">
        <v>3287</v>
      </c>
      <c r="C1386" s="136" t="s">
        <v>1113</v>
      </c>
      <c r="D1386" s="117" t="s">
        <v>2602</v>
      </c>
      <c r="E1386" s="137" t="s">
        <v>3548</v>
      </c>
      <c r="F1386" s="138" t="s">
        <v>238</v>
      </c>
      <c r="G1386" s="139">
        <v>2</v>
      </c>
      <c r="H1386" s="140">
        <f>ROUND(I1386/G1386,2)</f>
        <v>3423.94</v>
      </c>
      <c r="I1386" s="141">
        <v>6847.87</v>
      </c>
      <c r="J1386" s="122">
        <f>ROUND(H1386*$I$13,2)</f>
        <v>3743.74</v>
      </c>
      <c r="K1386" s="121">
        <f>ROUND(G1386*J1386,2)</f>
        <v>7487.48</v>
      </c>
      <c r="L1386" s="121" t="s">
        <v>2396</v>
      </c>
      <c r="M1386" s="235"/>
      <c r="N1386" s="253">
        <f t="shared" si="42"/>
        <v>7487.46</v>
      </c>
      <c r="O1386" s="254">
        <f t="shared" si="43"/>
        <v>-0.02</v>
      </c>
    </row>
    <row r="1387" spans="1:15" s="28" customFormat="1" ht="15" outlineLevel="1" x14ac:dyDescent="0.25">
      <c r="A1387" s="116" t="s">
        <v>3559</v>
      </c>
      <c r="B1387" s="117" t="s">
        <v>3287</v>
      </c>
      <c r="C1387" s="136" t="s">
        <v>1115</v>
      </c>
      <c r="D1387" s="117" t="s">
        <v>2602</v>
      </c>
      <c r="E1387" s="137" t="s">
        <v>3550</v>
      </c>
      <c r="F1387" s="138" t="s">
        <v>238</v>
      </c>
      <c r="G1387" s="139">
        <v>2</v>
      </c>
      <c r="H1387" s="140">
        <f>ROUND(I1387/G1387,2)</f>
        <v>10728.34</v>
      </c>
      <c r="I1387" s="141">
        <v>21456.68</v>
      </c>
      <c r="J1387" s="122">
        <f>ROUND(H1387*$I$13,2)</f>
        <v>11730.37</v>
      </c>
      <c r="K1387" s="121">
        <f>ROUND(G1387*J1387,2)</f>
        <v>23460.74</v>
      </c>
      <c r="L1387" s="121" t="s">
        <v>2396</v>
      </c>
      <c r="M1387" s="235"/>
      <c r="N1387" s="253">
        <f t="shared" ref="N1387:N1432" si="44">ROUND(I1387*I$13,2)</f>
        <v>23460.73</v>
      </c>
      <c r="O1387" s="254">
        <f t="shared" si="43"/>
        <v>-0.01</v>
      </c>
    </row>
    <row r="1388" spans="1:15" s="28" customFormat="1" ht="15" outlineLevel="1" x14ac:dyDescent="0.25">
      <c r="A1388" s="116" t="s">
        <v>3562</v>
      </c>
      <c r="B1388" s="117" t="s">
        <v>3287</v>
      </c>
      <c r="C1388" s="136" t="s">
        <v>1119</v>
      </c>
      <c r="D1388" s="117" t="s">
        <v>2602</v>
      </c>
      <c r="E1388" s="137" t="s">
        <v>3552</v>
      </c>
      <c r="F1388" s="138" t="s">
        <v>238</v>
      </c>
      <c r="G1388" s="139">
        <v>4</v>
      </c>
      <c r="H1388" s="140">
        <f>ROUND(I1388/G1388,2)</f>
        <v>3538.07</v>
      </c>
      <c r="I1388" s="141">
        <v>14152.27</v>
      </c>
      <c r="J1388" s="122">
        <f>ROUND(H1388*$I$13,2)</f>
        <v>3868.53</v>
      </c>
      <c r="K1388" s="121">
        <f>ROUND(G1388*J1388,2)</f>
        <v>15474.12</v>
      </c>
      <c r="L1388" s="121" t="s">
        <v>2396</v>
      </c>
      <c r="M1388" s="235"/>
      <c r="N1388" s="253">
        <f t="shared" si="44"/>
        <v>15474.09</v>
      </c>
      <c r="O1388" s="254">
        <f t="shared" si="43"/>
        <v>-0.03</v>
      </c>
    </row>
    <row r="1389" spans="1:15" s="28" customFormat="1" ht="22.5" outlineLevel="1" x14ac:dyDescent="0.25">
      <c r="A1389" s="116" t="s">
        <v>3564</v>
      </c>
      <c r="B1389" s="117" t="s">
        <v>3287</v>
      </c>
      <c r="C1389" s="136" t="s">
        <v>1124</v>
      </c>
      <c r="D1389" s="117" t="s">
        <v>2602</v>
      </c>
      <c r="E1389" s="137" t="s">
        <v>3554</v>
      </c>
      <c r="F1389" s="138" t="s">
        <v>238</v>
      </c>
      <c r="G1389" s="139">
        <v>3</v>
      </c>
      <c r="H1389" s="140">
        <f>ROUND(I1389/G1389,2)</f>
        <v>5113.09</v>
      </c>
      <c r="I1389" s="141">
        <v>15339.26</v>
      </c>
      <c r="J1389" s="122">
        <f>ROUND(H1389*$I$13,2)</f>
        <v>5590.65</v>
      </c>
      <c r="K1389" s="121">
        <f>ROUND(G1389*J1389,2)</f>
        <v>16771.95</v>
      </c>
      <c r="L1389" s="121" t="s">
        <v>2396</v>
      </c>
      <c r="M1389" s="235"/>
      <c r="N1389" s="253">
        <f t="shared" si="44"/>
        <v>16771.95</v>
      </c>
      <c r="O1389" s="254">
        <f t="shared" si="43"/>
        <v>0</v>
      </c>
    </row>
    <row r="1390" spans="1:15" s="28" customFormat="1" ht="15" outlineLevel="1" x14ac:dyDescent="0.25">
      <c r="A1390" s="116" t="s">
        <v>3566</v>
      </c>
      <c r="B1390" s="117" t="s">
        <v>3287</v>
      </c>
      <c r="C1390" s="136" t="s">
        <v>1128</v>
      </c>
      <c r="D1390" s="117" t="s">
        <v>2602</v>
      </c>
      <c r="E1390" s="137" t="s">
        <v>3556</v>
      </c>
      <c r="F1390" s="138" t="s">
        <v>238</v>
      </c>
      <c r="G1390" s="139">
        <v>1</v>
      </c>
      <c r="H1390" s="140">
        <f>ROUND(I1390/G1390,2)</f>
        <v>224838.72</v>
      </c>
      <c r="I1390" s="141">
        <v>224838.72</v>
      </c>
      <c r="J1390" s="122">
        <f>ROUND(H1390*$I$13,2)</f>
        <v>245838.66</v>
      </c>
      <c r="K1390" s="121">
        <f>ROUND(G1390*J1390,2)</f>
        <v>245838.66</v>
      </c>
      <c r="L1390" s="121" t="s">
        <v>2396</v>
      </c>
      <c r="M1390" s="235"/>
      <c r="N1390" s="253">
        <f t="shared" si="44"/>
        <v>245838.66</v>
      </c>
      <c r="O1390" s="254">
        <f t="shared" si="43"/>
        <v>0</v>
      </c>
    </row>
    <row r="1391" spans="1:15" s="28" customFormat="1" ht="15" outlineLevel="1" x14ac:dyDescent="0.25">
      <c r="A1391" s="116" t="s">
        <v>3568</v>
      </c>
      <c r="B1391" s="117" t="s">
        <v>3287</v>
      </c>
      <c r="C1391" s="136" t="s">
        <v>1130</v>
      </c>
      <c r="D1391" s="117" t="s">
        <v>2602</v>
      </c>
      <c r="E1391" s="137" t="s">
        <v>3558</v>
      </c>
      <c r="F1391" s="138" t="s">
        <v>238</v>
      </c>
      <c r="G1391" s="139">
        <v>4</v>
      </c>
      <c r="H1391" s="140">
        <f>ROUND(I1391/G1391,2)</f>
        <v>154077.29999999999</v>
      </c>
      <c r="I1391" s="141">
        <v>616309.18000000005</v>
      </c>
      <c r="J1391" s="122">
        <f>ROUND(H1391*$I$13,2)</f>
        <v>168468.12</v>
      </c>
      <c r="K1391" s="121">
        <f>ROUND(G1391*J1391,2)</f>
        <v>673872.48</v>
      </c>
      <c r="L1391" s="121" t="s">
        <v>2396</v>
      </c>
      <c r="M1391" s="235"/>
      <c r="N1391" s="253">
        <f t="shared" si="44"/>
        <v>673872.46</v>
      </c>
      <c r="O1391" s="254">
        <f t="shared" si="43"/>
        <v>-0.02</v>
      </c>
    </row>
    <row r="1392" spans="1:15" s="28" customFormat="1" ht="15" outlineLevel="1" x14ac:dyDescent="0.25">
      <c r="A1392" s="116" t="s">
        <v>3570</v>
      </c>
      <c r="B1392" s="117" t="s">
        <v>3287</v>
      </c>
      <c r="C1392" s="136" t="s">
        <v>1132</v>
      </c>
      <c r="D1392" s="117" t="s">
        <v>2602</v>
      </c>
      <c r="E1392" s="137" t="s">
        <v>3560</v>
      </c>
      <c r="F1392" s="138" t="s">
        <v>238</v>
      </c>
      <c r="G1392" s="139">
        <v>4</v>
      </c>
      <c r="H1392" s="140">
        <f>ROUND(I1392/G1392,2)</f>
        <v>59348.3</v>
      </c>
      <c r="I1392" s="141">
        <v>237393.2</v>
      </c>
      <c r="J1392" s="122">
        <f>ROUND(H1392*$I$13,2)</f>
        <v>64891.43</v>
      </c>
      <c r="K1392" s="121">
        <f>ROUND(G1392*J1392,2)</f>
        <v>259565.72</v>
      </c>
      <c r="L1392" s="121" t="s">
        <v>2396</v>
      </c>
      <c r="M1392" s="235"/>
      <c r="N1392" s="253">
        <f t="shared" si="44"/>
        <v>259565.72</v>
      </c>
      <c r="O1392" s="254">
        <f t="shared" si="43"/>
        <v>0</v>
      </c>
    </row>
    <row r="1393" spans="1:15" s="263" customFormat="1" ht="15" outlineLevel="1" x14ac:dyDescent="0.25">
      <c r="A1393" s="90"/>
      <c r="B1393" s="91"/>
      <c r="C1393" s="272"/>
      <c r="D1393" s="91"/>
      <c r="E1393" s="277" t="s">
        <v>3561</v>
      </c>
      <c r="F1393" s="273"/>
      <c r="G1393" s="274"/>
      <c r="H1393" s="275"/>
      <c r="I1393" s="276"/>
      <c r="J1393" s="95"/>
      <c r="K1393" s="96"/>
      <c r="L1393" s="96"/>
      <c r="M1393" s="260"/>
      <c r="N1393" s="261">
        <f t="shared" si="44"/>
        <v>0</v>
      </c>
      <c r="O1393" s="262">
        <f t="shared" si="43"/>
        <v>0</v>
      </c>
    </row>
    <row r="1394" spans="1:15" s="28" customFormat="1" ht="15" outlineLevel="1" x14ac:dyDescent="0.25">
      <c r="A1394" s="116" t="s">
        <v>3573</v>
      </c>
      <c r="B1394" s="117" t="s">
        <v>3287</v>
      </c>
      <c r="C1394" s="136" t="s">
        <v>1136</v>
      </c>
      <c r="D1394" s="117" t="s">
        <v>2602</v>
      </c>
      <c r="E1394" s="137" t="s">
        <v>3563</v>
      </c>
      <c r="F1394" s="138" t="s">
        <v>238</v>
      </c>
      <c r="G1394" s="139">
        <v>2</v>
      </c>
      <c r="H1394" s="140">
        <f>ROUND(I1394/G1394,2)</f>
        <v>11027.82</v>
      </c>
      <c r="I1394" s="141">
        <v>22055.63</v>
      </c>
      <c r="J1394" s="122">
        <f>ROUND(H1394*$I$13,2)</f>
        <v>12057.82</v>
      </c>
      <c r="K1394" s="121">
        <f>ROUND(G1394*J1394,2)</f>
        <v>24115.64</v>
      </c>
      <c r="L1394" s="121" t="s">
        <v>2396</v>
      </c>
      <c r="M1394" s="235"/>
      <c r="N1394" s="253">
        <f t="shared" si="44"/>
        <v>24115.63</v>
      </c>
      <c r="O1394" s="254">
        <f t="shared" si="43"/>
        <v>-0.01</v>
      </c>
    </row>
    <row r="1395" spans="1:15" s="28" customFormat="1" ht="15" outlineLevel="1" x14ac:dyDescent="0.25">
      <c r="A1395" s="116" t="s">
        <v>3575</v>
      </c>
      <c r="B1395" s="117" t="s">
        <v>3287</v>
      </c>
      <c r="C1395" s="136" t="s">
        <v>1140</v>
      </c>
      <c r="D1395" s="117" t="s">
        <v>2602</v>
      </c>
      <c r="E1395" s="137" t="s">
        <v>3565</v>
      </c>
      <c r="F1395" s="138" t="s">
        <v>238</v>
      </c>
      <c r="G1395" s="139">
        <v>2</v>
      </c>
      <c r="H1395" s="140">
        <f>ROUND(I1395/G1395,2)</f>
        <v>16682.23</v>
      </c>
      <c r="I1395" s="141">
        <v>33364.449999999997</v>
      </c>
      <c r="J1395" s="122">
        <f>ROUND(H1395*$I$13,2)</f>
        <v>18240.349999999999</v>
      </c>
      <c r="K1395" s="121">
        <f>ROUND(G1395*J1395,2)</f>
        <v>36480.699999999997</v>
      </c>
      <c r="L1395" s="121" t="s">
        <v>2396</v>
      </c>
      <c r="M1395" s="235"/>
      <c r="N1395" s="253">
        <f t="shared" si="44"/>
        <v>36480.69</v>
      </c>
      <c r="O1395" s="254">
        <f t="shared" si="43"/>
        <v>-0.01</v>
      </c>
    </row>
    <row r="1396" spans="1:15" s="28" customFormat="1" ht="15" outlineLevel="1" x14ac:dyDescent="0.25">
      <c r="A1396" s="116" t="s">
        <v>3577</v>
      </c>
      <c r="B1396" s="117" t="s">
        <v>3287</v>
      </c>
      <c r="C1396" s="136" t="s">
        <v>1142</v>
      </c>
      <c r="D1396" s="117" t="s">
        <v>2602</v>
      </c>
      <c r="E1396" s="137" t="s">
        <v>3567</v>
      </c>
      <c r="F1396" s="138" t="s">
        <v>238</v>
      </c>
      <c r="G1396" s="139">
        <v>2</v>
      </c>
      <c r="H1396" s="140">
        <f>ROUND(I1396/G1396,2)</f>
        <v>12128.39</v>
      </c>
      <c r="I1396" s="141">
        <v>24256.78</v>
      </c>
      <c r="J1396" s="122">
        <f>ROUND(H1396*$I$13,2)</f>
        <v>13261.18</v>
      </c>
      <c r="K1396" s="121">
        <f>ROUND(G1396*J1396,2)</f>
        <v>26522.36</v>
      </c>
      <c r="L1396" s="121" t="s">
        <v>2396</v>
      </c>
      <c r="M1396" s="235"/>
      <c r="N1396" s="253">
        <f t="shared" si="44"/>
        <v>26522.36</v>
      </c>
      <c r="O1396" s="254">
        <f t="shared" si="43"/>
        <v>0</v>
      </c>
    </row>
    <row r="1397" spans="1:15" s="28" customFormat="1" ht="15" outlineLevel="1" x14ac:dyDescent="0.25">
      <c r="A1397" s="116" t="s">
        <v>3579</v>
      </c>
      <c r="B1397" s="117" t="s">
        <v>3287</v>
      </c>
      <c r="C1397" s="136" t="s">
        <v>1146</v>
      </c>
      <c r="D1397" s="117" t="s">
        <v>2602</v>
      </c>
      <c r="E1397" s="137" t="s">
        <v>3569</v>
      </c>
      <c r="F1397" s="138" t="s">
        <v>238</v>
      </c>
      <c r="G1397" s="139">
        <v>4</v>
      </c>
      <c r="H1397" s="140">
        <f>ROUND(I1397/G1397,2)</f>
        <v>3524.37</v>
      </c>
      <c r="I1397" s="141">
        <v>14097.47</v>
      </c>
      <c r="J1397" s="122">
        <f>ROUND(H1397*$I$13,2)</f>
        <v>3853.55</v>
      </c>
      <c r="K1397" s="121">
        <f>ROUND(G1397*J1397,2)</f>
        <v>15414.2</v>
      </c>
      <c r="L1397" s="121" t="s">
        <v>2396</v>
      </c>
      <c r="M1397" s="235"/>
      <c r="N1397" s="253">
        <f t="shared" si="44"/>
        <v>15414.17</v>
      </c>
      <c r="O1397" s="254">
        <f t="shared" si="43"/>
        <v>-0.03</v>
      </c>
    </row>
    <row r="1398" spans="1:15" s="28" customFormat="1" ht="15" outlineLevel="1" x14ac:dyDescent="0.25">
      <c r="A1398" s="116" t="s">
        <v>3581</v>
      </c>
      <c r="B1398" s="117" t="s">
        <v>3287</v>
      </c>
      <c r="C1398" s="136" t="s">
        <v>1155</v>
      </c>
      <c r="D1398" s="117" t="s">
        <v>2602</v>
      </c>
      <c r="E1398" s="137" t="s">
        <v>3571</v>
      </c>
      <c r="F1398" s="138" t="s">
        <v>238</v>
      </c>
      <c r="G1398" s="139">
        <v>1</v>
      </c>
      <c r="H1398" s="140">
        <f>ROUND(I1398/G1398,2)</f>
        <v>4903.08</v>
      </c>
      <c r="I1398" s="141">
        <v>4903.08</v>
      </c>
      <c r="J1398" s="122">
        <f>ROUND(H1398*$I$13,2)</f>
        <v>5361.03</v>
      </c>
      <c r="K1398" s="121">
        <f>ROUND(G1398*J1398,2)</f>
        <v>5361.03</v>
      </c>
      <c r="L1398" s="121" t="s">
        <v>2396</v>
      </c>
      <c r="M1398" s="235"/>
      <c r="N1398" s="253">
        <f t="shared" si="44"/>
        <v>5361.03</v>
      </c>
      <c r="O1398" s="254">
        <f t="shared" si="43"/>
        <v>0</v>
      </c>
    </row>
    <row r="1399" spans="1:15" s="28" customFormat="1" ht="15" outlineLevel="1" x14ac:dyDescent="0.25">
      <c r="A1399" s="116" t="s">
        <v>3583</v>
      </c>
      <c r="B1399" s="117" t="s">
        <v>3287</v>
      </c>
      <c r="C1399" s="136" t="s">
        <v>1159</v>
      </c>
      <c r="D1399" s="117" t="s">
        <v>2602</v>
      </c>
      <c r="E1399" s="137" t="s">
        <v>3572</v>
      </c>
      <c r="F1399" s="138" t="s">
        <v>238</v>
      </c>
      <c r="G1399" s="139">
        <v>6</v>
      </c>
      <c r="H1399" s="140">
        <f>ROUND(I1399/G1399,2)</f>
        <v>5040.04</v>
      </c>
      <c r="I1399" s="141">
        <v>30240.21</v>
      </c>
      <c r="J1399" s="122">
        <f>ROUND(H1399*$I$13,2)</f>
        <v>5510.78</v>
      </c>
      <c r="K1399" s="121">
        <f>ROUND(G1399*J1399,2)</f>
        <v>33064.68</v>
      </c>
      <c r="L1399" s="121" t="s">
        <v>2396</v>
      </c>
      <c r="M1399" s="235"/>
      <c r="N1399" s="253">
        <f t="shared" si="44"/>
        <v>33064.65</v>
      </c>
      <c r="O1399" s="254">
        <f t="shared" si="43"/>
        <v>-0.03</v>
      </c>
    </row>
    <row r="1400" spans="1:15" s="28" customFormat="1" ht="15" outlineLevel="1" x14ac:dyDescent="0.25">
      <c r="A1400" s="116" t="s">
        <v>3585</v>
      </c>
      <c r="B1400" s="117" t="s">
        <v>3287</v>
      </c>
      <c r="C1400" s="136" t="s">
        <v>1161</v>
      </c>
      <c r="D1400" s="117" t="s">
        <v>2602</v>
      </c>
      <c r="E1400" s="137" t="s">
        <v>3574</v>
      </c>
      <c r="F1400" s="138" t="s">
        <v>238</v>
      </c>
      <c r="G1400" s="139">
        <v>2</v>
      </c>
      <c r="H1400" s="140">
        <f>ROUND(I1400/G1400,2)</f>
        <v>5230.7299999999996</v>
      </c>
      <c r="I1400" s="141">
        <v>10461.459999999999</v>
      </c>
      <c r="J1400" s="122">
        <f>ROUND(H1400*$I$13,2)</f>
        <v>5719.28</v>
      </c>
      <c r="K1400" s="121">
        <f>ROUND(G1400*J1400,2)</f>
        <v>11438.56</v>
      </c>
      <c r="L1400" s="121" t="s">
        <v>2396</v>
      </c>
      <c r="M1400" s="235"/>
      <c r="N1400" s="253">
        <f t="shared" si="44"/>
        <v>11438.56</v>
      </c>
      <c r="O1400" s="254">
        <f t="shared" si="43"/>
        <v>0</v>
      </c>
    </row>
    <row r="1401" spans="1:15" s="28" customFormat="1" ht="15" outlineLevel="1" x14ac:dyDescent="0.25">
      <c r="A1401" s="116" t="s">
        <v>3587</v>
      </c>
      <c r="B1401" s="117" t="s">
        <v>3287</v>
      </c>
      <c r="C1401" s="136" t="s">
        <v>1163</v>
      </c>
      <c r="D1401" s="117" t="s">
        <v>2602</v>
      </c>
      <c r="E1401" s="137" t="s">
        <v>3576</v>
      </c>
      <c r="F1401" s="138" t="s">
        <v>238</v>
      </c>
      <c r="G1401" s="139">
        <v>3</v>
      </c>
      <c r="H1401" s="140">
        <f>ROUND(I1401/G1401,2)</f>
        <v>350.08</v>
      </c>
      <c r="I1401" s="141">
        <v>1050.25</v>
      </c>
      <c r="J1401" s="122">
        <f>ROUND(H1401*$I$13,2)</f>
        <v>382.78</v>
      </c>
      <c r="K1401" s="121">
        <f>ROUND(G1401*J1401,2)</f>
        <v>1148.3399999999999</v>
      </c>
      <c r="L1401" s="121" t="s">
        <v>2396</v>
      </c>
      <c r="M1401" s="235"/>
      <c r="N1401" s="253">
        <f t="shared" si="44"/>
        <v>1148.3399999999999</v>
      </c>
      <c r="O1401" s="254">
        <f t="shared" si="43"/>
        <v>0</v>
      </c>
    </row>
    <row r="1402" spans="1:15" s="28" customFormat="1" ht="15" outlineLevel="1" x14ac:dyDescent="0.25">
      <c r="A1402" s="116" t="s">
        <v>3589</v>
      </c>
      <c r="B1402" s="117" t="s">
        <v>3287</v>
      </c>
      <c r="C1402" s="136" t="s">
        <v>1167</v>
      </c>
      <c r="D1402" s="117" t="s">
        <v>2602</v>
      </c>
      <c r="E1402" s="137" t="s">
        <v>3578</v>
      </c>
      <c r="F1402" s="138" t="s">
        <v>238</v>
      </c>
      <c r="G1402" s="139">
        <v>2</v>
      </c>
      <c r="H1402" s="140">
        <f>ROUND(I1402/G1402,2)</f>
        <v>327.04000000000002</v>
      </c>
      <c r="I1402" s="141">
        <v>654.07000000000005</v>
      </c>
      <c r="J1402" s="122">
        <f>ROUND(H1402*$I$13,2)</f>
        <v>357.59</v>
      </c>
      <c r="K1402" s="121">
        <f>ROUND(G1402*J1402,2)</f>
        <v>715.18</v>
      </c>
      <c r="L1402" s="121" t="s">
        <v>2396</v>
      </c>
      <c r="M1402" s="235"/>
      <c r="N1402" s="253">
        <f t="shared" si="44"/>
        <v>715.16</v>
      </c>
      <c r="O1402" s="254">
        <f t="shared" si="43"/>
        <v>-0.02</v>
      </c>
    </row>
    <row r="1403" spans="1:15" s="28" customFormat="1" ht="15" outlineLevel="1" x14ac:dyDescent="0.25">
      <c r="A1403" s="116" t="s">
        <v>3591</v>
      </c>
      <c r="B1403" s="117" t="s">
        <v>3287</v>
      </c>
      <c r="C1403" s="136" t="s">
        <v>1171</v>
      </c>
      <c r="D1403" s="117" t="s">
        <v>2602</v>
      </c>
      <c r="E1403" s="137" t="s">
        <v>3580</v>
      </c>
      <c r="F1403" s="138" t="s">
        <v>238</v>
      </c>
      <c r="G1403" s="139">
        <v>1</v>
      </c>
      <c r="H1403" s="140">
        <f>ROUND(I1403/G1403,2)</f>
        <v>368.72</v>
      </c>
      <c r="I1403" s="141">
        <v>368.72</v>
      </c>
      <c r="J1403" s="122">
        <f>ROUND(H1403*$I$13,2)</f>
        <v>403.16</v>
      </c>
      <c r="K1403" s="121">
        <f>ROUND(G1403*J1403,2)</f>
        <v>403.16</v>
      </c>
      <c r="L1403" s="121" t="s">
        <v>2396</v>
      </c>
      <c r="M1403" s="235"/>
      <c r="N1403" s="253">
        <f t="shared" si="44"/>
        <v>403.16</v>
      </c>
      <c r="O1403" s="254">
        <f t="shared" si="43"/>
        <v>0</v>
      </c>
    </row>
    <row r="1404" spans="1:15" s="28" customFormat="1" ht="15" outlineLevel="1" x14ac:dyDescent="0.25">
      <c r="A1404" s="116" t="s">
        <v>3593</v>
      </c>
      <c r="B1404" s="117" t="s">
        <v>3287</v>
      </c>
      <c r="C1404" s="136" t="s">
        <v>1176</v>
      </c>
      <c r="D1404" s="117" t="s">
        <v>2602</v>
      </c>
      <c r="E1404" s="137" t="s">
        <v>3582</v>
      </c>
      <c r="F1404" s="138" t="s">
        <v>238</v>
      </c>
      <c r="G1404" s="139">
        <v>1</v>
      </c>
      <c r="H1404" s="140">
        <f>ROUND(I1404/G1404,2)</f>
        <v>7363.18</v>
      </c>
      <c r="I1404" s="141">
        <v>7363.18</v>
      </c>
      <c r="J1404" s="122">
        <f>ROUND(H1404*$I$13,2)</f>
        <v>8050.9</v>
      </c>
      <c r="K1404" s="121">
        <f>ROUND(G1404*J1404,2)</f>
        <v>8050.9</v>
      </c>
      <c r="L1404" s="121" t="s">
        <v>2396</v>
      </c>
      <c r="M1404" s="235"/>
      <c r="N1404" s="253">
        <f t="shared" si="44"/>
        <v>8050.9</v>
      </c>
      <c r="O1404" s="254">
        <f t="shared" si="43"/>
        <v>0</v>
      </c>
    </row>
    <row r="1405" spans="1:15" s="28" customFormat="1" ht="15" outlineLevel="1" x14ac:dyDescent="0.25">
      <c r="A1405" s="116" t="s">
        <v>3595</v>
      </c>
      <c r="B1405" s="117" t="s">
        <v>3287</v>
      </c>
      <c r="C1405" s="136" t="s">
        <v>1180</v>
      </c>
      <c r="D1405" s="117" t="s">
        <v>2602</v>
      </c>
      <c r="E1405" s="137" t="s">
        <v>3584</v>
      </c>
      <c r="F1405" s="138" t="s">
        <v>238</v>
      </c>
      <c r="G1405" s="139">
        <v>2</v>
      </c>
      <c r="H1405" s="140">
        <f>ROUND(I1405/G1405,2)</f>
        <v>3242.91</v>
      </c>
      <c r="I1405" s="141">
        <v>6485.82</v>
      </c>
      <c r="J1405" s="122">
        <f>ROUND(H1405*$I$13,2)</f>
        <v>3545.8</v>
      </c>
      <c r="K1405" s="121">
        <f>ROUND(G1405*J1405,2)</f>
        <v>7091.6</v>
      </c>
      <c r="L1405" s="121" t="s">
        <v>2396</v>
      </c>
      <c r="M1405" s="235"/>
      <c r="N1405" s="253">
        <f t="shared" si="44"/>
        <v>7091.6</v>
      </c>
      <c r="O1405" s="254">
        <f t="shared" si="43"/>
        <v>0</v>
      </c>
    </row>
    <row r="1406" spans="1:15" s="28" customFormat="1" ht="15" outlineLevel="1" x14ac:dyDescent="0.25">
      <c r="A1406" s="116" t="s">
        <v>3597</v>
      </c>
      <c r="B1406" s="117" t="s">
        <v>3287</v>
      </c>
      <c r="C1406" s="136" t="s">
        <v>1182</v>
      </c>
      <c r="D1406" s="117" t="s">
        <v>2602</v>
      </c>
      <c r="E1406" s="137" t="s">
        <v>3586</v>
      </c>
      <c r="F1406" s="138" t="s">
        <v>238</v>
      </c>
      <c r="G1406" s="139">
        <v>3</v>
      </c>
      <c r="H1406" s="140">
        <f>ROUND(I1406/G1406,2)</f>
        <v>14877.88</v>
      </c>
      <c r="I1406" s="141">
        <v>44633.63</v>
      </c>
      <c r="J1406" s="122">
        <f>ROUND(H1406*$I$13,2)</f>
        <v>16267.47</v>
      </c>
      <c r="K1406" s="121">
        <f>ROUND(G1406*J1406,2)</f>
        <v>48802.41</v>
      </c>
      <c r="L1406" s="121" t="s">
        <v>2396</v>
      </c>
      <c r="M1406" s="235"/>
      <c r="N1406" s="253">
        <f t="shared" si="44"/>
        <v>48802.41</v>
      </c>
      <c r="O1406" s="254">
        <f t="shared" si="43"/>
        <v>0</v>
      </c>
    </row>
    <row r="1407" spans="1:15" s="28" customFormat="1" ht="15" outlineLevel="1" x14ac:dyDescent="0.25">
      <c r="A1407" s="116" t="s">
        <v>3599</v>
      </c>
      <c r="B1407" s="117" t="s">
        <v>3287</v>
      </c>
      <c r="C1407" s="136" t="s">
        <v>1184</v>
      </c>
      <c r="D1407" s="117" t="s">
        <v>2602</v>
      </c>
      <c r="E1407" s="137" t="s">
        <v>3588</v>
      </c>
      <c r="F1407" s="138" t="s">
        <v>238</v>
      </c>
      <c r="G1407" s="139">
        <v>2</v>
      </c>
      <c r="H1407" s="140">
        <f>ROUND(I1407/G1407,2)</f>
        <v>2903.5</v>
      </c>
      <c r="I1407" s="141">
        <v>5807</v>
      </c>
      <c r="J1407" s="122">
        <f>ROUND(H1407*$I$13,2)</f>
        <v>3174.69</v>
      </c>
      <c r="K1407" s="121">
        <f>ROUND(G1407*J1407,2)</f>
        <v>6349.38</v>
      </c>
      <c r="L1407" s="121" t="s">
        <v>2396</v>
      </c>
      <c r="M1407" s="235"/>
      <c r="N1407" s="253">
        <f t="shared" si="44"/>
        <v>6349.37</v>
      </c>
      <c r="O1407" s="254">
        <f t="shared" si="43"/>
        <v>-0.01</v>
      </c>
    </row>
    <row r="1408" spans="1:15" s="28" customFormat="1" ht="15" outlineLevel="1" x14ac:dyDescent="0.25">
      <c r="A1408" s="116" t="s">
        <v>3601</v>
      </c>
      <c r="B1408" s="117" t="s">
        <v>3287</v>
      </c>
      <c r="C1408" s="136" t="s">
        <v>1188</v>
      </c>
      <c r="D1408" s="117" t="s">
        <v>2602</v>
      </c>
      <c r="E1408" s="137" t="s">
        <v>3590</v>
      </c>
      <c r="F1408" s="138" t="s">
        <v>238</v>
      </c>
      <c r="G1408" s="139">
        <v>2</v>
      </c>
      <c r="H1408" s="140">
        <f>ROUND(I1408/G1408,2)</f>
        <v>1095.67</v>
      </c>
      <c r="I1408" s="141">
        <v>2191.34</v>
      </c>
      <c r="J1408" s="122">
        <f>ROUND(H1408*$I$13,2)</f>
        <v>1198.01</v>
      </c>
      <c r="K1408" s="121">
        <f>ROUND(G1408*J1408,2)</f>
        <v>2396.02</v>
      </c>
      <c r="L1408" s="121" t="s">
        <v>2396</v>
      </c>
      <c r="M1408" s="235"/>
      <c r="N1408" s="253">
        <f t="shared" si="44"/>
        <v>2396.0100000000002</v>
      </c>
      <c r="O1408" s="254">
        <f t="shared" si="43"/>
        <v>-0.01</v>
      </c>
    </row>
    <row r="1409" spans="1:15" s="28" customFormat="1" ht="15" outlineLevel="1" x14ac:dyDescent="0.25">
      <c r="A1409" s="116" t="s">
        <v>3603</v>
      </c>
      <c r="B1409" s="117" t="s">
        <v>3287</v>
      </c>
      <c r="C1409" s="136" t="s">
        <v>1192</v>
      </c>
      <c r="D1409" s="117" t="s">
        <v>2602</v>
      </c>
      <c r="E1409" s="137" t="s">
        <v>3592</v>
      </c>
      <c r="F1409" s="138" t="s">
        <v>238</v>
      </c>
      <c r="G1409" s="139">
        <v>10</v>
      </c>
      <c r="H1409" s="140">
        <f>ROUND(I1409/G1409,2)</f>
        <v>1831.37</v>
      </c>
      <c r="I1409" s="141">
        <v>18313.73</v>
      </c>
      <c r="J1409" s="122">
        <f>ROUND(H1409*$I$13,2)</f>
        <v>2002.42</v>
      </c>
      <c r="K1409" s="121">
        <f>ROUND(G1409*J1409,2)</f>
        <v>20024.2</v>
      </c>
      <c r="L1409" s="121" t="s">
        <v>2396</v>
      </c>
      <c r="M1409" s="235"/>
      <c r="N1409" s="253">
        <f t="shared" si="44"/>
        <v>20024.23</v>
      </c>
      <c r="O1409" s="254">
        <f t="shared" si="43"/>
        <v>0.03</v>
      </c>
    </row>
    <row r="1410" spans="1:15" s="28" customFormat="1" ht="15" outlineLevel="1" x14ac:dyDescent="0.25">
      <c r="A1410" s="116" t="s">
        <v>3605</v>
      </c>
      <c r="B1410" s="117" t="s">
        <v>3287</v>
      </c>
      <c r="C1410" s="136" t="s">
        <v>1197</v>
      </c>
      <c r="D1410" s="117" t="s">
        <v>2602</v>
      </c>
      <c r="E1410" s="137" t="s">
        <v>3594</v>
      </c>
      <c r="F1410" s="138" t="s">
        <v>238</v>
      </c>
      <c r="G1410" s="139">
        <v>4</v>
      </c>
      <c r="H1410" s="140">
        <f>ROUND(I1410/G1410,2)</f>
        <v>3381.8</v>
      </c>
      <c r="I1410" s="141">
        <v>13527.19</v>
      </c>
      <c r="J1410" s="122">
        <f>ROUND(H1410*$I$13,2)</f>
        <v>3697.66</v>
      </c>
      <c r="K1410" s="121">
        <f>ROUND(G1410*J1410,2)</f>
        <v>14790.64</v>
      </c>
      <c r="L1410" s="121" t="s">
        <v>2396</v>
      </c>
      <c r="M1410" s="235"/>
      <c r="N1410" s="253">
        <f t="shared" si="44"/>
        <v>14790.63</v>
      </c>
      <c r="O1410" s="254">
        <f t="shared" si="43"/>
        <v>-0.01</v>
      </c>
    </row>
    <row r="1411" spans="1:15" s="28" customFormat="1" ht="15" outlineLevel="1" x14ac:dyDescent="0.25">
      <c r="A1411" s="116" t="s">
        <v>3607</v>
      </c>
      <c r="B1411" s="117" t="s">
        <v>3287</v>
      </c>
      <c r="C1411" s="136" t="s">
        <v>1201</v>
      </c>
      <c r="D1411" s="117" t="s">
        <v>2602</v>
      </c>
      <c r="E1411" s="137" t="s">
        <v>3596</v>
      </c>
      <c r="F1411" s="138" t="s">
        <v>238</v>
      </c>
      <c r="G1411" s="139">
        <v>2</v>
      </c>
      <c r="H1411" s="140">
        <f>ROUND(I1411/G1411,2)</f>
        <v>916.9</v>
      </c>
      <c r="I1411" s="141">
        <v>1833.8</v>
      </c>
      <c r="J1411" s="122">
        <f>ROUND(H1411*$I$13,2)</f>
        <v>1002.54</v>
      </c>
      <c r="K1411" s="121">
        <f>ROUND(G1411*J1411,2)</f>
        <v>2005.08</v>
      </c>
      <c r="L1411" s="121" t="s">
        <v>2396</v>
      </c>
      <c r="M1411" s="235"/>
      <c r="N1411" s="253">
        <f t="shared" si="44"/>
        <v>2005.08</v>
      </c>
      <c r="O1411" s="254">
        <f t="shared" si="43"/>
        <v>0</v>
      </c>
    </row>
    <row r="1412" spans="1:15" s="28" customFormat="1" ht="15" outlineLevel="1" x14ac:dyDescent="0.25">
      <c r="A1412" s="116" t="s">
        <v>3609</v>
      </c>
      <c r="B1412" s="117" t="s">
        <v>3287</v>
      </c>
      <c r="C1412" s="136" t="s">
        <v>1203</v>
      </c>
      <c r="D1412" s="117" t="s">
        <v>2602</v>
      </c>
      <c r="E1412" s="137" t="s">
        <v>3598</v>
      </c>
      <c r="F1412" s="138" t="s">
        <v>238</v>
      </c>
      <c r="G1412" s="139">
        <v>2</v>
      </c>
      <c r="H1412" s="140">
        <f>ROUND(I1412/G1412,2)</f>
        <v>1316.89</v>
      </c>
      <c r="I1412" s="141">
        <v>2633.78</v>
      </c>
      <c r="J1412" s="122">
        <f>ROUND(H1412*$I$13,2)</f>
        <v>1439.89</v>
      </c>
      <c r="K1412" s="121">
        <f>ROUND(G1412*J1412,2)</f>
        <v>2879.78</v>
      </c>
      <c r="L1412" s="121" t="s">
        <v>2396</v>
      </c>
      <c r="M1412" s="235"/>
      <c r="N1412" s="253">
        <f t="shared" si="44"/>
        <v>2879.78</v>
      </c>
      <c r="O1412" s="254">
        <f t="shared" si="43"/>
        <v>0</v>
      </c>
    </row>
    <row r="1413" spans="1:15" s="28" customFormat="1" ht="15" outlineLevel="1" x14ac:dyDescent="0.25">
      <c r="A1413" s="116" t="s">
        <v>3611</v>
      </c>
      <c r="B1413" s="117" t="s">
        <v>3287</v>
      </c>
      <c r="C1413" s="136" t="s">
        <v>1205</v>
      </c>
      <c r="D1413" s="117" t="s">
        <v>2602</v>
      </c>
      <c r="E1413" s="137" t="s">
        <v>3600</v>
      </c>
      <c r="F1413" s="138" t="s">
        <v>238</v>
      </c>
      <c r="G1413" s="139">
        <v>15</v>
      </c>
      <c r="H1413" s="140">
        <f>ROUND(I1413/G1413,2)</f>
        <v>777.03</v>
      </c>
      <c r="I1413" s="141">
        <v>11655.44</v>
      </c>
      <c r="J1413" s="122">
        <f>ROUND(H1413*$I$13,2)</f>
        <v>849.6</v>
      </c>
      <c r="K1413" s="121">
        <f>ROUND(G1413*J1413,2)</f>
        <v>12744</v>
      </c>
      <c r="L1413" s="121" t="s">
        <v>2396</v>
      </c>
      <c r="M1413" s="235"/>
      <c r="N1413" s="253">
        <f t="shared" si="44"/>
        <v>12744.06</v>
      </c>
      <c r="O1413" s="254">
        <f t="shared" si="43"/>
        <v>0.06</v>
      </c>
    </row>
    <row r="1414" spans="1:15" s="28" customFormat="1" ht="15" outlineLevel="1" x14ac:dyDescent="0.25">
      <c r="A1414" s="116" t="s">
        <v>3613</v>
      </c>
      <c r="B1414" s="117" t="s">
        <v>3287</v>
      </c>
      <c r="C1414" s="136" t="s">
        <v>1209</v>
      </c>
      <c r="D1414" s="117" t="s">
        <v>2602</v>
      </c>
      <c r="E1414" s="137" t="s">
        <v>3602</v>
      </c>
      <c r="F1414" s="138" t="s">
        <v>238</v>
      </c>
      <c r="G1414" s="139">
        <v>15</v>
      </c>
      <c r="H1414" s="140">
        <f>ROUND(I1414/G1414,2)</f>
        <v>1221.04</v>
      </c>
      <c r="I1414" s="141">
        <v>18315.580000000002</v>
      </c>
      <c r="J1414" s="122">
        <f>ROUND(H1414*$I$13,2)</f>
        <v>1335.09</v>
      </c>
      <c r="K1414" s="121">
        <f>ROUND(G1414*J1414,2)</f>
        <v>20026.349999999999</v>
      </c>
      <c r="L1414" s="121" t="s">
        <v>2396</v>
      </c>
      <c r="M1414" s="235"/>
      <c r="N1414" s="253">
        <f t="shared" si="44"/>
        <v>20026.259999999998</v>
      </c>
      <c r="O1414" s="254">
        <f t="shared" si="43"/>
        <v>-0.09</v>
      </c>
    </row>
    <row r="1415" spans="1:15" s="28" customFormat="1" ht="15" outlineLevel="1" x14ac:dyDescent="0.25">
      <c r="A1415" s="116" t="s">
        <v>3615</v>
      </c>
      <c r="B1415" s="117" t="s">
        <v>3287</v>
      </c>
      <c r="C1415" s="136" t="s">
        <v>1213</v>
      </c>
      <c r="D1415" s="117" t="s">
        <v>2602</v>
      </c>
      <c r="E1415" s="137" t="s">
        <v>3604</v>
      </c>
      <c r="F1415" s="138" t="s">
        <v>238</v>
      </c>
      <c r="G1415" s="139">
        <v>1</v>
      </c>
      <c r="H1415" s="140">
        <f>ROUND(I1415/G1415,2)</f>
        <v>6184.46</v>
      </c>
      <c r="I1415" s="141">
        <v>6184.46</v>
      </c>
      <c r="J1415" s="122">
        <f>ROUND(H1415*$I$13,2)</f>
        <v>6762.09</v>
      </c>
      <c r="K1415" s="121">
        <f>ROUND(G1415*J1415,2)</f>
        <v>6762.09</v>
      </c>
      <c r="L1415" s="121" t="s">
        <v>2396</v>
      </c>
      <c r="M1415" s="235"/>
      <c r="N1415" s="253">
        <f t="shared" si="44"/>
        <v>6762.09</v>
      </c>
      <c r="O1415" s="254">
        <f t="shared" si="43"/>
        <v>0</v>
      </c>
    </row>
    <row r="1416" spans="1:15" s="28" customFormat="1" ht="15" outlineLevel="1" x14ac:dyDescent="0.25">
      <c r="A1416" s="116" t="s">
        <v>3617</v>
      </c>
      <c r="B1416" s="117" t="s">
        <v>3287</v>
      </c>
      <c r="C1416" s="136" t="s">
        <v>1215</v>
      </c>
      <c r="D1416" s="117" t="s">
        <v>2602</v>
      </c>
      <c r="E1416" s="137" t="s">
        <v>3606</v>
      </c>
      <c r="F1416" s="138" t="s">
        <v>238</v>
      </c>
      <c r="G1416" s="139">
        <v>2</v>
      </c>
      <c r="H1416" s="140">
        <f>ROUND(I1416/G1416,2)</f>
        <v>6097.28</v>
      </c>
      <c r="I1416" s="141">
        <v>12194.56</v>
      </c>
      <c r="J1416" s="122">
        <f>ROUND(H1416*$I$13,2)</f>
        <v>6666.77</v>
      </c>
      <c r="K1416" s="121">
        <f>ROUND(G1416*J1416,2)</f>
        <v>13333.54</v>
      </c>
      <c r="L1416" s="121" t="s">
        <v>2396</v>
      </c>
      <c r="M1416" s="235"/>
      <c r="N1416" s="253">
        <f t="shared" si="44"/>
        <v>13333.53</v>
      </c>
      <c r="O1416" s="254">
        <f t="shared" si="43"/>
        <v>-0.01</v>
      </c>
    </row>
    <row r="1417" spans="1:15" s="28" customFormat="1" ht="15" outlineLevel="1" x14ac:dyDescent="0.25">
      <c r="A1417" s="116" t="s">
        <v>3619</v>
      </c>
      <c r="B1417" s="117" t="s">
        <v>3287</v>
      </c>
      <c r="C1417" s="136" t="s">
        <v>1221</v>
      </c>
      <c r="D1417" s="117" t="s">
        <v>2602</v>
      </c>
      <c r="E1417" s="137" t="s">
        <v>3608</v>
      </c>
      <c r="F1417" s="138" t="s">
        <v>238</v>
      </c>
      <c r="G1417" s="139">
        <v>1</v>
      </c>
      <c r="H1417" s="140">
        <f>ROUND(I1417/G1417,2)</f>
        <v>5407.48</v>
      </c>
      <c r="I1417" s="141">
        <v>5407.48</v>
      </c>
      <c r="J1417" s="122">
        <f>ROUND(H1417*$I$13,2)</f>
        <v>5912.54</v>
      </c>
      <c r="K1417" s="121">
        <f>ROUND(G1417*J1417,2)</f>
        <v>5912.54</v>
      </c>
      <c r="L1417" s="121" t="s">
        <v>2396</v>
      </c>
      <c r="M1417" s="235"/>
      <c r="N1417" s="253">
        <f t="shared" si="44"/>
        <v>5912.54</v>
      </c>
      <c r="O1417" s="254">
        <f t="shared" si="43"/>
        <v>0</v>
      </c>
    </row>
    <row r="1418" spans="1:15" s="28" customFormat="1" ht="15" outlineLevel="1" x14ac:dyDescent="0.25">
      <c r="A1418" s="116" t="s">
        <v>3621</v>
      </c>
      <c r="B1418" s="117" t="s">
        <v>3287</v>
      </c>
      <c r="C1418" s="136" t="s">
        <v>1228</v>
      </c>
      <c r="D1418" s="117" t="s">
        <v>2602</v>
      </c>
      <c r="E1418" s="137" t="s">
        <v>3610</v>
      </c>
      <c r="F1418" s="138" t="s">
        <v>238</v>
      </c>
      <c r="G1418" s="139">
        <v>15</v>
      </c>
      <c r="H1418" s="140">
        <f>ROUND(I1418/G1418,2)</f>
        <v>493.84</v>
      </c>
      <c r="I1418" s="141">
        <v>7407.6</v>
      </c>
      <c r="J1418" s="122">
        <f>ROUND(H1418*$I$13,2)</f>
        <v>539.96</v>
      </c>
      <c r="K1418" s="121">
        <f>ROUND(G1418*J1418,2)</f>
        <v>8099.4</v>
      </c>
      <c r="L1418" s="121" t="s">
        <v>2396</v>
      </c>
      <c r="M1418" s="235"/>
      <c r="N1418" s="253">
        <f t="shared" si="44"/>
        <v>8099.47</v>
      </c>
      <c r="O1418" s="254">
        <f t="shared" si="43"/>
        <v>7.0000000000000007E-2</v>
      </c>
    </row>
    <row r="1419" spans="1:15" s="28" customFormat="1" ht="15" outlineLevel="1" x14ac:dyDescent="0.25">
      <c r="A1419" s="116" t="s">
        <v>3623</v>
      </c>
      <c r="B1419" s="117" t="s">
        <v>3287</v>
      </c>
      <c r="C1419" s="136" t="s">
        <v>1230</v>
      </c>
      <c r="D1419" s="117" t="s">
        <v>2602</v>
      </c>
      <c r="E1419" s="137" t="s">
        <v>3612</v>
      </c>
      <c r="F1419" s="138" t="s">
        <v>238</v>
      </c>
      <c r="G1419" s="139">
        <v>15</v>
      </c>
      <c r="H1419" s="140">
        <f>ROUND(I1419/G1419,2)</f>
        <v>255.7</v>
      </c>
      <c r="I1419" s="141">
        <v>3835.5</v>
      </c>
      <c r="J1419" s="122">
        <f>ROUND(H1419*$I$13,2)</f>
        <v>279.58</v>
      </c>
      <c r="K1419" s="121">
        <f>ROUND(G1419*J1419,2)</f>
        <v>4193.7</v>
      </c>
      <c r="L1419" s="121" t="s">
        <v>2396</v>
      </c>
      <c r="M1419" s="235"/>
      <c r="N1419" s="253">
        <f t="shared" si="44"/>
        <v>4193.74</v>
      </c>
      <c r="O1419" s="254">
        <f t="shared" si="43"/>
        <v>0.04</v>
      </c>
    </row>
    <row r="1420" spans="1:15" s="28" customFormat="1" ht="15" outlineLevel="1" x14ac:dyDescent="0.25">
      <c r="A1420" s="116" t="s">
        <v>3625</v>
      </c>
      <c r="B1420" s="117" t="s">
        <v>3287</v>
      </c>
      <c r="C1420" s="136" t="s">
        <v>1234</v>
      </c>
      <c r="D1420" s="117" t="s">
        <v>2602</v>
      </c>
      <c r="E1420" s="137" t="s">
        <v>3614</v>
      </c>
      <c r="F1420" s="138" t="s">
        <v>238</v>
      </c>
      <c r="G1420" s="139">
        <v>15</v>
      </c>
      <c r="H1420" s="140">
        <f>ROUND(I1420/G1420,2)</f>
        <v>102.06</v>
      </c>
      <c r="I1420" s="141">
        <v>1530.91</v>
      </c>
      <c r="J1420" s="122">
        <f>ROUND(H1420*$I$13,2)</f>
        <v>111.59</v>
      </c>
      <c r="K1420" s="121">
        <f>ROUND(G1420*J1420,2)</f>
        <v>1673.85</v>
      </c>
      <c r="L1420" s="121" t="s">
        <v>2396</v>
      </c>
      <c r="M1420" s="235"/>
      <c r="N1420" s="253">
        <f t="shared" si="44"/>
        <v>1673.9</v>
      </c>
      <c r="O1420" s="254">
        <f t="shared" si="43"/>
        <v>0.05</v>
      </c>
    </row>
    <row r="1421" spans="1:15" s="28" customFormat="1" ht="15" outlineLevel="1" x14ac:dyDescent="0.25">
      <c r="A1421" s="116" t="s">
        <v>3627</v>
      </c>
      <c r="B1421" s="117" t="s">
        <v>3287</v>
      </c>
      <c r="C1421" s="136" t="s">
        <v>1242</v>
      </c>
      <c r="D1421" s="117" t="s">
        <v>2602</v>
      </c>
      <c r="E1421" s="137" t="s">
        <v>3616</v>
      </c>
      <c r="F1421" s="138" t="s">
        <v>238</v>
      </c>
      <c r="G1421" s="139">
        <v>15</v>
      </c>
      <c r="H1421" s="140">
        <f>ROUND(I1421/G1421,2)</f>
        <v>72.430000000000007</v>
      </c>
      <c r="I1421" s="141">
        <v>1086.45</v>
      </c>
      <c r="J1421" s="122">
        <f>ROUND(H1421*$I$13,2)</f>
        <v>79.19</v>
      </c>
      <c r="K1421" s="121">
        <f>ROUND(G1421*J1421,2)</f>
        <v>1187.8499999999999</v>
      </c>
      <c r="L1421" s="121" t="s">
        <v>2396</v>
      </c>
      <c r="M1421" s="235"/>
      <c r="N1421" s="253">
        <f t="shared" si="44"/>
        <v>1187.92</v>
      </c>
      <c r="O1421" s="254">
        <f t="shared" si="43"/>
        <v>7.0000000000000007E-2</v>
      </c>
    </row>
    <row r="1422" spans="1:15" s="28" customFormat="1" ht="15" outlineLevel="1" x14ac:dyDescent="0.25">
      <c r="A1422" s="116" t="s">
        <v>3629</v>
      </c>
      <c r="B1422" s="117" t="s">
        <v>3287</v>
      </c>
      <c r="C1422" s="136" t="s">
        <v>1244</v>
      </c>
      <c r="D1422" s="117" t="s">
        <v>2602</v>
      </c>
      <c r="E1422" s="137" t="s">
        <v>3618</v>
      </c>
      <c r="F1422" s="138" t="s">
        <v>238</v>
      </c>
      <c r="G1422" s="139">
        <v>15</v>
      </c>
      <c r="H1422" s="140">
        <f>ROUND(I1422/G1422,2)</f>
        <v>239.02</v>
      </c>
      <c r="I1422" s="141">
        <v>3585.29</v>
      </c>
      <c r="J1422" s="122">
        <f>ROUND(H1422*$I$13,2)</f>
        <v>261.33999999999997</v>
      </c>
      <c r="K1422" s="121">
        <f>ROUND(G1422*J1422,2)</f>
        <v>3920.1</v>
      </c>
      <c r="L1422" s="121" t="s">
        <v>2396</v>
      </c>
      <c r="M1422" s="235"/>
      <c r="N1422" s="253">
        <f t="shared" si="44"/>
        <v>3920.16</v>
      </c>
      <c r="O1422" s="254">
        <f t="shared" si="43"/>
        <v>0.06</v>
      </c>
    </row>
    <row r="1423" spans="1:15" s="28" customFormat="1" ht="15" outlineLevel="1" x14ac:dyDescent="0.25">
      <c r="A1423" s="116" t="s">
        <v>3631</v>
      </c>
      <c r="B1423" s="117" t="s">
        <v>3287</v>
      </c>
      <c r="C1423" s="136" t="s">
        <v>1248</v>
      </c>
      <c r="D1423" s="117" t="s">
        <v>2602</v>
      </c>
      <c r="E1423" s="137" t="s">
        <v>3620</v>
      </c>
      <c r="F1423" s="138" t="s">
        <v>238</v>
      </c>
      <c r="G1423" s="139">
        <v>15</v>
      </c>
      <c r="H1423" s="140">
        <f>ROUND(I1423/G1423,2)</f>
        <v>65.849999999999994</v>
      </c>
      <c r="I1423" s="141">
        <v>987.76</v>
      </c>
      <c r="J1423" s="122">
        <f>ROUND(H1423*$I$13,2)</f>
        <v>72</v>
      </c>
      <c r="K1423" s="121">
        <f>ROUND(G1423*J1423,2)</f>
        <v>1080</v>
      </c>
      <c r="L1423" s="121" t="s">
        <v>2396</v>
      </c>
      <c r="M1423" s="235"/>
      <c r="N1423" s="253">
        <f t="shared" si="44"/>
        <v>1080.02</v>
      </c>
      <c r="O1423" s="254">
        <f t="shared" si="43"/>
        <v>0.02</v>
      </c>
    </row>
    <row r="1424" spans="1:15" s="28" customFormat="1" ht="15" outlineLevel="1" x14ac:dyDescent="0.25">
      <c r="A1424" s="116" t="s">
        <v>3633</v>
      </c>
      <c r="B1424" s="117" t="s">
        <v>3287</v>
      </c>
      <c r="C1424" s="136" t="s">
        <v>1252</v>
      </c>
      <c r="D1424" s="117" t="s">
        <v>2602</v>
      </c>
      <c r="E1424" s="137" t="s">
        <v>3622</v>
      </c>
      <c r="F1424" s="138" t="s">
        <v>238</v>
      </c>
      <c r="G1424" s="139">
        <v>1</v>
      </c>
      <c r="H1424" s="140">
        <f>ROUND(I1424/G1424,2)</f>
        <v>1624.19</v>
      </c>
      <c r="I1424" s="141">
        <v>1624.19</v>
      </c>
      <c r="J1424" s="122">
        <f>ROUND(H1424*$I$13,2)</f>
        <v>1775.89</v>
      </c>
      <c r="K1424" s="121">
        <f>ROUND(G1424*J1424,2)</f>
        <v>1775.89</v>
      </c>
      <c r="L1424" s="121" t="s">
        <v>2396</v>
      </c>
      <c r="M1424" s="235"/>
      <c r="N1424" s="253">
        <f t="shared" si="44"/>
        <v>1775.89</v>
      </c>
      <c r="O1424" s="254">
        <f t="shared" si="43"/>
        <v>0</v>
      </c>
    </row>
    <row r="1425" spans="1:15" s="28" customFormat="1" ht="15" outlineLevel="1" x14ac:dyDescent="0.25">
      <c r="A1425" s="116" t="s">
        <v>3635</v>
      </c>
      <c r="B1425" s="117" t="s">
        <v>3287</v>
      </c>
      <c r="C1425" s="136" t="s">
        <v>1257</v>
      </c>
      <c r="D1425" s="117" t="s">
        <v>2602</v>
      </c>
      <c r="E1425" s="137" t="s">
        <v>3624</v>
      </c>
      <c r="F1425" s="138" t="s">
        <v>238</v>
      </c>
      <c r="G1425" s="139">
        <v>15</v>
      </c>
      <c r="H1425" s="140">
        <f>ROUND(I1425/G1425,2)</f>
        <v>193.15</v>
      </c>
      <c r="I1425" s="141">
        <v>2897.25</v>
      </c>
      <c r="J1425" s="122">
        <f>ROUND(H1425*$I$13,2)</f>
        <v>211.19</v>
      </c>
      <c r="K1425" s="121">
        <f>ROUND(G1425*J1425,2)</f>
        <v>3167.85</v>
      </c>
      <c r="L1425" s="121" t="s">
        <v>2396</v>
      </c>
      <c r="M1425" s="235"/>
      <c r="N1425" s="253">
        <f t="shared" si="44"/>
        <v>3167.85</v>
      </c>
      <c r="O1425" s="254">
        <f t="shared" si="43"/>
        <v>0</v>
      </c>
    </row>
    <row r="1426" spans="1:15" s="28" customFormat="1" ht="15" outlineLevel="1" x14ac:dyDescent="0.25">
      <c r="A1426" s="116" t="s">
        <v>3637</v>
      </c>
      <c r="B1426" s="117" t="s">
        <v>3287</v>
      </c>
      <c r="C1426" s="136" t="s">
        <v>1259</v>
      </c>
      <c r="D1426" s="117" t="s">
        <v>2602</v>
      </c>
      <c r="E1426" s="137" t="s">
        <v>3626</v>
      </c>
      <c r="F1426" s="138" t="s">
        <v>238</v>
      </c>
      <c r="G1426" s="139">
        <v>2</v>
      </c>
      <c r="H1426" s="140">
        <f>ROUND(I1426/G1426,2)</f>
        <v>6790.81</v>
      </c>
      <c r="I1426" s="141">
        <v>13581.62</v>
      </c>
      <c r="J1426" s="122">
        <f>ROUND(H1426*$I$13,2)</f>
        <v>7425.07</v>
      </c>
      <c r="K1426" s="121">
        <f>ROUND(G1426*J1426,2)</f>
        <v>14850.14</v>
      </c>
      <c r="L1426" s="121" t="s">
        <v>2396</v>
      </c>
      <c r="M1426" s="235"/>
      <c r="N1426" s="253">
        <f t="shared" si="44"/>
        <v>14850.14</v>
      </c>
      <c r="O1426" s="254">
        <f t="shared" si="43"/>
        <v>0</v>
      </c>
    </row>
    <row r="1427" spans="1:15" s="28" customFormat="1" ht="15" outlineLevel="1" x14ac:dyDescent="0.25">
      <c r="A1427" s="116" t="s">
        <v>5773</v>
      </c>
      <c r="B1427" s="117" t="s">
        <v>3287</v>
      </c>
      <c r="C1427" s="136" t="s">
        <v>1263</v>
      </c>
      <c r="D1427" s="117" t="s">
        <v>2602</v>
      </c>
      <c r="E1427" s="137" t="s">
        <v>3628</v>
      </c>
      <c r="F1427" s="138" t="s">
        <v>238</v>
      </c>
      <c r="G1427" s="139">
        <v>1</v>
      </c>
      <c r="H1427" s="140">
        <f>ROUND(I1427/G1427,2)</f>
        <v>14266.43</v>
      </c>
      <c r="I1427" s="141">
        <v>14266.43</v>
      </c>
      <c r="J1427" s="122">
        <f>ROUND(H1427*$I$13,2)</f>
        <v>15598.91</v>
      </c>
      <c r="K1427" s="121">
        <f>ROUND(G1427*J1427,2)</f>
        <v>15598.91</v>
      </c>
      <c r="L1427" s="121" t="s">
        <v>2396</v>
      </c>
      <c r="M1427" s="235"/>
      <c r="N1427" s="253">
        <f t="shared" si="44"/>
        <v>15598.91</v>
      </c>
      <c r="O1427" s="254">
        <f t="shared" si="43"/>
        <v>0</v>
      </c>
    </row>
    <row r="1428" spans="1:15" s="28" customFormat="1" ht="15" outlineLevel="1" x14ac:dyDescent="0.25">
      <c r="A1428" s="116" t="s">
        <v>5774</v>
      </c>
      <c r="B1428" s="117" t="s">
        <v>3287</v>
      </c>
      <c r="C1428" s="136" t="s">
        <v>1267</v>
      </c>
      <c r="D1428" s="117" t="s">
        <v>2602</v>
      </c>
      <c r="E1428" s="137" t="s">
        <v>3630</v>
      </c>
      <c r="F1428" s="138" t="s">
        <v>238</v>
      </c>
      <c r="G1428" s="139">
        <v>15</v>
      </c>
      <c r="H1428" s="140">
        <f>ROUND(I1428/G1428,2)</f>
        <v>72.430000000000007</v>
      </c>
      <c r="I1428" s="141">
        <v>1086.45</v>
      </c>
      <c r="J1428" s="122">
        <f>ROUND(H1428*$I$13,2)</f>
        <v>79.19</v>
      </c>
      <c r="K1428" s="121">
        <f>ROUND(G1428*J1428,2)</f>
        <v>1187.8499999999999</v>
      </c>
      <c r="L1428" s="121" t="s">
        <v>2396</v>
      </c>
      <c r="M1428" s="235"/>
      <c r="N1428" s="253">
        <f t="shared" si="44"/>
        <v>1187.92</v>
      </c>
      <c r="O1428" s="254">
        <f t="shared" si="43"/>
        <v>7.0000000000000007E-2</v>
      </c>
    </row>
    <row r="1429" spans="1:15" s="28" customFormat="1" ht="15" outlineLevel="1" x14ac:dyDescent="0.25">
      <c r="A1429" s="116" t="s">
        <v>5775</v>
      </c>
      <c r="B1429" s="117" t="s">
        <v>3287</v>
      </c>
      <c r="C1429" s="136" t="s">
        <v>1269</v>
      </c>
      <c r="D1429" s="117" t="s">
        <v>2602</v>
      </c>
      <c r="E1429" s="137" t="s">
        <v>3632</v>
      </c>
      <c r="F1429" s="138" t="s">
        <v>238</v>
      </c>
      <c r="G1429" s="139">
        <v>15</v>
      </c>
      <c r="H1429" s="140">
        <f>ROUND(I1429/G1429,2)</f>
        <v>89.99</v>
      </c>
      <c r="I1429" s="141">
        <v>1349.86</v>
      </c>
      <c r="J1429" s="122">
        <f>ROUND(H1429*$I$13,2)</f>
        <v>98.4</v>
      </c>
      <c r="K1429" s="121">
        <f>ROUND(G1429*J1429,2)</f>
        <v>1476</v>
      </c>
      <c r="L1429" s="121" t="s">
        <v>2396</v>
      </c>
      <c r="M1429" s="235"/>
      <c r="N1429" s="253">
        <f t="shared" si="44"/>
        <v>1475.94</v>
      </c>
      <c r="O1429" s="254">
        <f t="shared" si="43"/>
        <v>-0.06</v>
      </c>
    </row>
    <row r="1430" spans="1:15" s="28" customFormat="1" ht="15" outlineLevel="1" x14ac:dyDescent="0.25">
      <c r="A1430" s="116" t="s">
        <v>5776</v>
      </c>
      <c r="B1430" s="117" t="s">
        <v>3287</v>
      </c>
      <c r="C1430" s="136" t="s">
        <v>1273</v>
      </c>
      <c r="D1430" s="117" t="s">
        <v>2602</v>
      </c>
      <c r="E1430" s="137" t="s">
        <v>3634</v>
      </c>
      <c r="F1430" s="138" t="s">
        <v>238</v>
      </c>
      <c r="G1430" s="139">
        <v>2</v>
      </c>
      <c r="H1430" s="140">
        <f>ROUND(I1430/G1430,2)</f>
        <v>441.17</v>
      </c>
      <c r="I1430" s="141">
        <v>882.34</v>
      </c>
      <c r="J1430" s="122">
        <f>ROUND(H1430*$I$13,2)</f>
        <v>482.38</v>
      </c>
      <c r="K1430" s="121">
        <f>ROUND(G1430*J1430,2)</f>
        <v>964.76</v>
      </c>
      <c r="L1430" s="121" t="s">
        <v>2396</v>
      </c>
      <c r="M1430" s="235"/>
      <c r="N1430" s="253">
        <f t="shared" si="44"/>
        <v>964.75</v>
      </c>
      <c r="O1430" s="254">
        <f t="shared" si="43"/>
        <v>-0.01</v>
      </c>
    </row>
    <row r="1431" spans="1:15" s="28" customFormat="1" ht="15" outlineLevel="1" x14ac:dyDescent="0.25">
      <c r="A1431" s="116" t="s">
        <v>5777</v>
      </c>
      <c r="B1431" s="117" t="s">
        <v>3287</v>
      </c>
      <c r="C1431" s="136" t="s">
        <v>1277</v>
      </c>
      <c r="D1431" s="117" t="s">
        <v>2602</v>
      </c>
      <c r="E1431" s="137" t="s">
        <v>3636</v>
      </c>
      <c r="F1431" s="138" t="s">
        <v>238</v>
      </c>
      <c r="G1431" s="139">
        <v>2</v>
      </c>
      <c r="H1431" s="140">
        <f>ROUND(I1431/G1431,2)</f>
        <v>3009.13</v>
      </c>
      <c r="I1431" s="141">
        <v>6018.26</v>
      </c>
      <c r="J1431" s="122">
        <f>ROUND(H1431*$I$13,2)</f>
        <v>3290.18</v>
      </c>
      <c r="K1431" s="121">
        <f>ROUND(G1431*J1431,2)</f>
        <v>6580.36</v>
      </c>
      <c r="L1431" s="121" t="s">
        <v>2396</v>
      </c>
      <c r="M1431" s="235"/>
      <c r="N1431" s="253">
        <f t="shared" si="44"/>
        <v>6580.37</v>
      </c>
      <c r="O1431" s="254">
        <f t="shared" si="43"/>
        <v>0.01</v>
      </c>
    </row>
    <row r="1432" spans="1:15" s="28" customFormat="1" ht="15" outlineLevel="1" x14ac:dyDescent="0.25">
      <c r="A1432" s="116" t="s">
        <v>5778</v>
      </c>
      <c r="B1432" s="117" t="s">
        <v>3287</v>
      </c>
      <c r="C1432" s="136" t="s">
        <v>1279</v>
      </c>
      <c r="D1432" s="117" t="s">
        <v>2602</v>
      </c>
      <c r="E1432" s="137" t="s">
        <v>3638</v>
      </c>
      <c r="F1432" s="138" t="s">
        <v>238</v>
      </c>
      <c r="G1432" s="139">
        <v>2</v>
      </c>
      <c r="H1432" s="140">
        <f>ROUND(I1432/G1432,2)</f>
        <v>7043.04</v>
      </c>
      <c r="I1432" s="141">
        <v>14086.08</v>
      </c>
      <c r="J1432" s="122">
        <f>ROUND(H1432*$I$13,2)</f>
        <v>7700.86</v>
      </c>
      <c r="K1432" s="121">
        <f>ROUND(G1432*J1432,2)</f>
        <v>15401.72</v>
      </c>
      <c r="L1432" s="121" t="s">
        <v>2396</v>
      </c>
      <c r="M1432" s="235"/>
      <c r="N1432" s="253">
        <f t="shared" si="44"/>
        <v>15401.72</v>
      </c>
      <c r="O1432" s="254">
        <f t="shared" si="43"/>
        <v>0</v>
      </c>
    </row>
    <row r="1433" spans="1:15" s="28" customFormat="1" ht="17.25" customHeight="1" x14ac:dyDescent="0.25">
      <c r="A1433" s="79" t="s">
        <v>91</v>
      </c>
      <c r="B1433" s="299" t="s">
        <v>3639</v>
      </c>
      <c r="C1433" s="299"/>
      <c r="D1433" s="299"/>
      <c r="E1433" s="80" t="s">
        <v>3640</v>
      </c>
      <c r="F1433" s="81"/>
      <c r="G1433" s="82"/>
      <c r="H1433" s="83">
        <v>1326669.1599999999</v>
      </c>
      <c r="I1433" s="83">
        <f>SUM(I1436:I1479)</f>
        <v>1326669.1599999999</v>
      </c>
      <c r="J1433" s="83"/>
      <c r="K1433" s="83">
        <f t="shared" ref="K1433" si="45">SUM(K1436:K1479)</f>
        <v>1469527.59</v>
      </c>
      <c r="L1433" s="83"/>
      <c r="M1433" s="235"/>
      <c r="N1433" s="253">
        <f>ROUND(I1433*H$13*I$13,2)</f>
        <v>1476690.5</v>
      </c>
      <c r="O1433" s="254">
        <f t="shared" si="43"/>
        <v>7162.91</v>
      </c>
    </row>
    <row r="1434" spans="1:15" s="28" customFormat="1" ht="18" customHeight="1" x14ac:dyDescent="0.25">
      <c r="A1434" s="109"/>
      <c r="B1434" s="110"/>
      <c r="C1434" s="110"/>
      <c r="D1434" s="110"/>
      <c r="E1434" s="111" t="s">
        <v>2288</v>
      </c>
      <c r="F1434" s="112"/>
      <c r="G1434" s="113"/>
      <c r="H1434" s="114"/>
      <c r="I1434" s="115">
        <f>I1437+I1438+I1439+I1441+I1442+I1444+I1446+I1448+I1449+I1451+I1453+I1455+I1457+I1459+I1462+I1464+I1465+I1466+I1468</f>
        <v>363933.3</v>
      </c>
      <c r="J1434" s="122"/>
      <c r="K1434" s="115">
        <f t="shared" ref="K1434" si="46">K1437+K1438+K1439+K1441+K1442+K1444+K1446+K1448+K1449+K1451+K1453+K1455+K1457+K1459+K1462+K1464+K1465+K1466+K1468</f>
        <v>397924.65</v>
      </c>
      <c r="L1434" s="115"/>
      <c r="M1434" s="235"/>
      <c r="N1434" s="253">
        <f>ROUND(I1434*H$13*I$13,2)</f>
        <v>405087.31</v>
      </c>
      <c r="O1434" s="254">
        <f t="shared" si="43"/>
        <v>7162.66</v>
      </c>
    </row>
    <row r="1435" spans="1:15" s="263" customFormat="1" ht="18" customHeight="1" outlineLevel="1" x14ac:dyDescent="0.25">
      <c r="A1435" s="264"/>
      <c r="B1435" s="265"/>
      <c r="C1435" s="265"/>
      <c r="D1435" s="265"/>
      <c r="E1435" s="266" t="s">
        <v>3641</v>
      </c>
      <c r="F1435" s="267"/>
      <c r="G1435" s="268"/>
      <c r="H1435" s="269"/>
      <c r="I1435" s="270"/>
      <c r="J1435" s="95"/>
      <c r="K1435" s="270"/>
      <c r="L1435" s="270"/>
      <c r="M1435" s="260"/>
      <c r="N1435" s="261">
        <f>ROUND(I1435*H$13*I$13,2)</f>
        <v>0</v>
      </c>
      <c r="O1435" s="262">
        <f t="shared" si="43"/>
        <v>0</v>
      </c>
    </row>
    <row r="1436" spans="1:15" s="28" customFormat="1" ht="15" outlineLevel="1" x14ac:dyDescent="0.25">
      <c r="A1436" s="90" t="s">
        <v>207</v>
      </c>
      <c r="B1436" s="91" t="s">
        <v>3642</v>
      </c>
      <c r="C1436" s="91" t="s">
        <v>40</v>
      </c>
      <c r="D1436" s="91" t="s">
        <v>3643</v>
      </c>
      <c r="E1436" s="92" t="s">
        <v>3644</v>
      </c>
      <c r="F1436" s="93" t="s">
        <v>238</v>
      </c>
      <c r="G1436" s="99">
        <v>1</v>
      </c>
      <c r="H1436" s="95">
        <f>ROUND(I1436/G1436,2)</f>
        <v>1347.19</v>
      </c>
      <c r="I1436" s="96">
        <v>1347.19</v>
      </c>
      <c r="J1436" s="95">
        <f>ROUND(H1436*$H$13*$I$13,2)</f>
        <v>1499.53</v>
      </c>
      <c r="K1436" s="96">
        <f>ROUND(G1436*J1436,2)</f>
        <v>1499.53</v>
      </c>
      <c r="L1436" s="89"/>
      <c r="M1436" s="235"/>
      <c r="N1436" s="253">
        <f>ROUND(I1436*H$13*I$13,2)</f>
        <v>1499.53</v>
      </c>
      <c r="O1436" s="254">
        <f t="shared" si="43"/>
        <v>0</v>
      </c>
    </row>
    <row r="1437" spans="1:15" s="28" customFormat="1" ht="22.5" outlineLevel="1" x14ac:dyDescent="0.25">
      <c r="A1437" s="116" t="s">
        <v>2699</v>
      </c>
      <c r="B1437" s="117" t="s">
        <v>3642</v>
      </c>
      <c r="C1437" s="117" t="s">
        <v>165</v>
      </c>
      <c r="D1437" s="117" t="s">
        <v>2602</v>
      </c>
      <c r="E1437" s="118" t="s">
        <v>3645</v>
      </c>
      <c r="F1437" s="119" t="s">
        <v>238</v>
      </c>
      <c r="G1437" s="120">
        <v>1</v>
      </c>
      <c r="H1437" s="95">
        <f>ROUND(I1437/G1437,2)</f>
        <v>59333.120000000003</v>
      </c>
      <c r="I1437" s="121">
        <v>59333.120000000003</v>
      </c>
      <c r="J1437" s="122">
        <f>ROUND(H1437*$I$13,2)</f>
        <v>64874.83</v>
      </c>
      <c r="K1437" s="121">
        <f>ROUND(G1437*J1437,2)</f>
        <v>64874.83</v>
      </c>
      <c r="L1437" s="121" t="s">
        <v>2396</v>
      </c>
      <c r="M1437" s="235"/>
      <c r="N1437" s="253">
        <f t="shared" ref="N1437:N1439" si="47">ROUND(I1437*I$13,2)</f>
        <v>64874.83</v>
      </c>
      <c r="O1437" s="254">
        <f t="shared" si="43"/>
        <v>0</v>
      </c>
    </row>
    <row r="1438" spans="1:15" s="28" customFormat="1" ht="15" outlineLevel="1" x14ac:dyDescent="0.25">
      <c r="A1438" s="116" t="s">
        <v>3646</v>
      </c>
      <c r="B1438" s="117" t="s">
        <v>3642</v>
      </c>
      <c r="C1438" s="117" t="s">
        <v>169</v>
      </c>
      <c r="D1438" s="117" t="s">
        <v>3647</v>
      </c>
      <c r="E1438" s="118" t="s">
        <v>3648</v>
      </c>
      <c r="F1438" s="119" t="s">
        <v>238</v>
      </c>
      <c r="G1438" s="120">
        <v>1</v>
      </c>
      <c r="H1438" s="95">
        <f>ROUND(I1438/G1438,2)</f>
        <v>35484.080000000002</v>
      </c>
      <c r="I1438" s="121">
        <v>35484.080000000002</v>
      </c>
      <c r="J1438" s="122">
        <f>ROUND(H1438*$I$13,2)</f>
        <v>38798.29</v>
      </c>
      <c r="K1438" s="121">
        <f>ROUND(G1438*J1438,2)</f>
        <v>38798.29</v>
      </c>
      <c r="L1438" s="121" t="s">
        <v>2396</v>
      </c>
      <c r="M1438" s="235"/>
      <c r="N1438" s="253">
        <f t="shared" si="47"/>
        <v>38798.29</v>
      </c>
      <c r="O1438" s="254">
        <f t="shared" ref="O1438:O1501" si="48">N1438-K1438</f>
        <v>0</v>
      </c>
    </row>
    <row r="1439" spans="1:15" s="28" customFormat="1" ht="15" outlineLevel="1" x14ac:dyDescent="0.25">
      <c r="A1439" s="116" t="s">
        <v>3649</v>
      </c>
      <c r="B1439" s="117" t="s">
        <v>3642</v>
      </c>
      <c r="C1439" s="117" t="s">
        <v>173</v>
      </c>
      <c r="D1439" s="117" t="s">
        <v>2602</v>
      </c>
      <c r="E1439" s="118" t="s">
        <v>3650</v>
      </c>
      <c r="F1439" s="119" t="s">
        <v>238</v>
      </c>
      <c r="G1439" s="120">
        <v>1</v>
      </c>
      <c r="H1439" s="95">
        <f>ROUND(I1439/G1439,2)</f>
        <v>1943.49</v>
      </c>
      <c r="I1439" s="121">
        <v>1943.49</v>
      </c>
      <c r="J1439" s="122">
        <f>ROUND(H1439*$I$13,2)</f>
        <v>2125.0100000000002</v>
      </c>
      <c r="K1439" s="121">
        <f>ROUND(G1439*J1439,2)</f>
        <v>2125.0100000000002</v>
      </c>
      <c r="L1439" s="121" t="s">
        <v>2396</v>
      </c>
      <c r="M1439" s="235"/>
      <c r="N1439" s="253">
        <f t="shared" si="47"/>
        <v>2125.0100000000002</v>
      </c>
      <c r="O1439" s="254">
        <f t="shared" si="48"/>
        <v>0</v>
      </c>
    </row>
    <row r="1440" spans="1:15" s="28" customFormat="1" ht="15" outlineLevel="1" x14ac:dyDescent="0.25">
      <c r="A1440" s="90" t="s">
        <v>3651</v>
      </c>
      <c r="B1440" s="91" t="s">
        <v>3642</v>
      </c>
      <c r="C1440" s="91" t="s">
        <v>41</v>
      </c>
      <c r="D1440" s="91" t="s">
        <v>3652</v>
      </c>
      <c r="E1440" s="92" t="s">
        <v>3653</v>
      </c>
      <c r="F1440" s="93" t="s">
        <v>238</v>
      </c>
      <c r="G1440" s="99">
        <v>4</v>
      </c>
      <c r="H1440" s="95">
        <f>ROUND(I1440/G1440,2)</f>
        <v>1428.15</v>
      </c>
      <c r="I1440" s="96">
        <v>5712.61</v>
      </c>
      <c r="J1440" s="95">
        <f>ROUND(H1440*$H$13*$I$13,2)</f>
        <v>1589.65</v>
      </c>
      <c r="K1440" s="96">
        <f>ROUND(G1440*J1440,2)</f>
        <v>6358.6</v>
      </c>
      <c r="L1440" s="89"/>
      <c r="M1440" s="235"/>
      <c r="N1440" s="253">
        <f>ROUND(I1440*H$13*I$13,2)</f>
        <v>6358.6</v>
      </c>
      <c r="O1440" s="254">
        <f t="shared" si="48"/>
        <v>0</v>
      </c>
    </row>
    <row r="1441" spans="1:15" s="28" customFormat="1" ht="15" outlineLevel="1" x14ac:dyDescent="0.25">
      <c r="A1441" s="116" t="s">
        <v>3654</v>
      </c>
      <c r="B1441" s="117" t="s">
        <v>3642</v>
      </c>
      <c r="C1441" s="117" t="s">
        <v>283</v>
      </c>
      <c r="D1441" s="117" t="s">
        <v>2602</v>
      </c>
      <c r="E1441" s="118" t="s">
        <v>3655</v>
      </c>
      <c r="F1441" s="119" t="s">
        <v>238</v>
      </c>
      <c r="G1441" s="120">
        <v>1</v>
      </c>
      <c r="H1441" s="95">
        <f>ROUND(I1441/G1441,2)</f>
        <v>1858.1</v>
      </c>
      <c r="I1441" s="121">
        <v>1858.1</v>
      </c>
      <c r="J1441" s="122">
        <f>ROUND(H1441*$I$13,2)</f>
        <v>2031.65</v>
      </c>
      <c r="K1441" s="121">
        <f>ROUND(G1441*J1441,2)</f>
        <v>2031.65</v>
      </c>
      <c r="L1441" s="121" t="s">
        <v>2396</v>
      </c>
      <c r="M1441" s="235"/>
      <c r="N1441" s="253">
        <f t="shared" ref="N1441:N1442" si="49">ROUND(I1441*I$13,2)</f>
        <v>2031.65</v>
      </c>
      <c r="O1441" s="254">
        <f t="shared" si="48"/>
        <v>0</v>
      </c>
    </row>
    <row r="1442" spans="1:15" s="28" customFormat="1" ht="15" outlineLevel="1" x14ac:dyDescent="0.25">
      <c r="A1442" s="116" t="s">
        <v>3656</v>
      </c>
      <c r="B1442" s="117" t="s">
        <v>3642</v>
      </c>
      <c r="C1442" s="117" t="s">
        <v>287</v>
      </c>
      <c r="D1442" s="117" t="s">
        <v>3657</v>
      </c>
      <c r="E1442" s="118" t="s">
        <v>3658</v>
      </c>
      <c r="F1442" s="119" t="s">
        <v>238</v>
      </c>
      <c r="G1442" s="120">
        <v>3</v>
      </c>
      <c r="H1442" s="95">
        <f>ROUND(I1442/G1442,2)</f>
        <v>930.84</v>
      </c>
      <c r="I1442" s="121">
        <v>2792.52</v>
      </c>
      <c r="J1442" s="122">
        <f>ROUND(H1442*$I$13,2)</f>
        <v>1017.78</v>
      </c>
      <c r="K1442" s="121">
        <f>ROUND(G1442*J1442,2)</f>
        <v>3053.34</v>
      </c>
      <c r="L1442" s="121" t="s">
        <v>2396</v>
      </c>
      <c r="M1442" s="235"/>
      <c r="N1442" s="253">
        <f t="shared" si="49"/>
        <v>3053.34</v>
      </c>
      <c r="O1442" s="254">
        <f t="shared" si="48"/>
        <v>0</v>
      </c>
    </row>
    <row r="1443" spans="1:15" s="28" customFormat="1" ht="15" outlineLevel="1" x14ac:dyDescent="0.25">
      <c r="A1443" s="90" t="s">
        <v>3659</v>
      </c>
      <c r="B1443" s="91" t="s">
        <v>3642</v>
      </c>
      <c r="C1443" s="91" t="s">
        <v>44</v>
      </c>
      <c r="D1443" s="91" t="s">
        <v>3660</v>
      </c>
      <c r="E1443" s="92" t="s">
        <v>3661</v>
      </c>
      <c r="F1443" s="93" t="s">
        <v>3662</v>
      </c>
      <c r="G1443" s="99">
        <v>1</v>
      </c>
      <c r="H1443" s="95">
        <f>ROUND(I1443/G1443,2)</f>
        <v>6257.48</v>
      </c>
      <c r="I1443" s="96">
        <v>6257.48</v>
      </c>
      <c r="J1443" s="95">
        <f>ROUND(H1443*$H$13*$I$13,2)</f>
        <v>6965.08</v>
      </c>
      <c r="K1443" s="96">
        <f>ROUND(G1443*J1443,2)</f>
        <v>6965.08</v>
      </c>
      <c r="L1443" s="89"/>
      <c r="M1443" s="235"/>
      <c r="N1443" s="253">
        <f>ROUND(I1443*H$13*I$13,2)</f>
        <v>6965.08</v>
      </c>
      <c r="O1443" s="254">
        <f t="shared" si="48"/>
        <v>0</v>
      </c>
    </row>
    <row r="1444" spans="1:15" s="28" customFormat="1" ht="15" outlineLevel="1" x14ac:dyDescent="0.25">
      <c r="A1444" s="116" t="s">
        <v>3663</v>
      </c>
      <c r="B1444" s="117" t="s">
        <v>3642</v>
      </c>
      <c r="C1444" s="117" t="s">
        <v>1817</v>
      </c>
      <c r="D1444" s="117" t="s">
        <v>3664</v>
      </c>
      <c r="E1444" s="118" t="s">
        <v>3665</v>
      </c>
      <c r="F1444" s="119" t="s">
        <v>238</v>
      </c>
      <c r="G1444" s="120">
        <v>1</v>
      </c>
      <c r="H1444" s="95">
        <f>ROUND(I1444/G1444,2)</f>
        <v>811.01</v>
      </c>
      <c r="I1444" s="121">
        <v>811.01</v>
      </c>
      <c r="J1444" s="122">
        <f>ROUND(H1444*$I$13,2)</f>
        <v>886.76</v>
      </c>
      <c r="K1444" s="121">
        <f>ROUND(G1444*J1444,2)</f>
        <v>886.76</v>
      </c>
      <c r="L1444" s="121" t="s">
        <v>2396</v>
      </c>
      <c r="M1444" s="235"/>
      <c r="N1444" s="253">
        <f>ROUND(I1444*I$13,2)</f>
        <v>886.76</v>
      </c>
      <c r="O1444" s="254">
        <f t="shared" si="48"/>
        <v>0</v>
      </c>
    </row>
    <row r="1445" spans="1:15" s="28" customFormat="1" ht="15" outlineLevel="1" x14ac:dyDescent="0.25">
      <c r="A1445" s="90" t="s">
        <v>3666</v>
      </c>
      <c r="B1445" s="91" t="s">
        <v>3642</v>
      </c>
      <c r="C1445" s="91" t="s">
        <v>46</v>
      </c>
      <c r="D1445" s="91" t="s">
        <v>3660</v>
      </c>
      <c r="E1445" s="92" t="s">
        <v>3661</v>
      </c>
      <c r="F1445" s="93" t="s">
        <v>3662</v>
      </c>
      <c r="G1445" s="98">
        <v>0.2</v>
      </c>
      <c r="H1445" s="95">
        <f>ROUND(I1445/G1445,2)</f>
        <v>6258.65</v>
      </c>
      <c r="I1445" s="96">
        <v>1251.73</v>
      </c>
      <c r="J1445" s="95">
        <f>ROUND(H1445*$H$13*$I$13,2)</f>
        <v>6966.39</v>
      </c>
      <c r="K1445" s="96">
        <f>ROUND(G1445*J1445,2)</f>
        <v>1393.28</v>
      </c>
      <c r="L1445" s="89"/>
      <c r="M1445" s="235"/>
      <c r="N1445" s="253">
        <f>ROUND(I1445*H$13*I$13,2)</f>
        <v>1393.28</v>
      </c>
      <c r="O1445" s="254">
        <f t="shared" si="48"/>
        <v>0</v>
      </c>
    </row>
    <row r="1446" spans="1:15" s="28" customFormat="1" ht="15" outlineLevel="1" x14ac:dyDescent="0.25">
      <c r="A1446" s="116" t="s">
        <v>3667</v>
      </c>
      <c r="B1446" s="117" t="s">
        <v>3642</v>
      </c>
      <c r="C1446" s="117" t="s">
        <v>182</v>
      </c>
      <c r="D1446" s="117" t="s">
        <v>3668</v>
      </c>
      <c r="E1446" s="118" t="s">
        <v>3669</v>
      </c>
      <c r="F1446" s="119" t="s">
        <v>238</v>
      </c>
      <c r="G1446" s="120">
        <v>2</v>
      </c>
      <c r="H1446" s="95">
        <f>ROUND(I1446/G1446,2)</f>
        <v>1292.4100000000001</v>
      </c>
      <c r="I1446" s="121">
        <v>2584.81</v>
      </c>
      <c r="J1446" s="122">
        <f>ROUND(H1446*$I$13,2)</f>
        <v>1413.12</v>
      </c>
      <c r="K1446" s="121">
        <f>ROUND(G1446*J1446,2)</f>
        <v>2826.24</v>
      </c>
      <c r="L1446" s="121" t="s">
        <v>2396</v>
      </c>
      <c r="M1446" s="235"/>
      <c r="N1446" s="253">
        <f>ROUND(I1446*I$13,2)</f>
        <v>2826.23</v>
      </c>
      <c r="O1446" s="254">
        <f t="shared" si="48"/>
        <v>-0.01</v>
      </c>
    </row>
    <row r="1447" spans="1:15" s="28" customFormat="1" ht="15" outlineLevel="1" x14ac:dyDescent="0.25">
      <c r="A1447" s="90" t="s">
        <v>3670</v>
      </c>
      <c r="B1447" s="91" t="s">
        <v>3642</v>
      </c>
      <c r="C1447" s="91" t="s">
        <v>50</v>
      </c>
      <c r="D1447" s="91" t="s">
        <v>3652</v>
      </c>
      <c r="E1447" s="92" t="s">
        <v>3653</v>
      </c>
      <c r="F1447" s="93" t="s">
        <v>238</v>
      </c>
      <c r="G1447" s="99">
        <v>3</v>
      </c>
      <c r="H1447" s="95">
        <f>ROUND(I1447/G1447,2)</f>
        <v>1428.16</v>
      </c>
      <c r="I1447" s="96">
        <v>4284.47</v>
      </c>
      <c r="J1447" s="95">
        <f>ROUND(H1447*$H$13*$I$13,2)</f>
        <v>1589.66</v>
      </c>
      <c r="K1447" s="96">
        <f>ROUND(G1447*J1447,2)</f>
        <v>4768.9799999999996</v>
      </c>
      <c r="L1447" s="89"/>
      <c r="M1447" s="235"/>
      <c r="N1447" s="253">
        <f>ROUND(I1447*H$13*I$13,2)</f>
        <v>4768.96</v>
      </c>
      <c r="O1447" s="254">
        <f t="shared" si="48"/>
        <v>-0.02</v>
      </c>
    </row>
    <row r="1448" spans="1:15" s="28" customFormat="1" ht="15" outlineLevel="1" x14ac:dyDescent="0.25">
      <c r="A1448" s="116" t="s">
        <v>3671</v>
      </c>
      <c r="B1448" s="117" t="s">
        <v>3642</v>
      </c>
      <c r="C1448" s="117" t="s">
        <v>1907</v>
      </c>
      <c r="D1448" s="117" t="s">
        <v>3672</v>
      </c>
      <c r="E1448" s="118" t="s">
        <v>3673</v>
      </c>
      <c r="F1448" s="119" t="s">
        <v>238</v>
      </c>
      <c r="G1448" s="120">
        <v>1</v>
      </c>
      <c r="H1448" s="95">
        <f>ROUND(I1448/G1448,2)</f>
        <v>3325.8</v>
      </c>
      <c r="I1448" s="121">
        <v>3325.8</v>
      </c>
      <c r="J1448" s="122">
        <f>ROUND(H1448*$I$13,2)</f>
        <v>3636.43</v>
      </c>
      <c r="K1448" s="121">
        <f>ROUND(G1448*J1448,2)</f>
        <v>3636.43</v>
      </c>
      <c r="L1448" s="121" t="s">
        <v>2396</v>
      </c>
      <c r="M1448" s="235"/>
      <c r="N1448" s="253">
        <f t="shared" ref="N1448:N1449" si="50">ROUND(I1448*I$13,2)</f>
        <v>3636.43</v>
      </c>
      <c r="O1448" s="254">
        <f t="shared" si="48"/>
        <v>0</v>
      </c>
    </row>
    <row r="1449" spans="1:15" s="28" customFormat="1" ht="15" outlineLevel="1" x14ac:dyDescent="0.25">
      <c r="A1449" s="116" t="s">
        <v>3674</v>
      </c>
      <c r="B1449" s="117" t="s">
        <v>3642</v>
      </c>
      <c r="C1449" s="117" t="s">
        <v>1911</v>
      </c>
      <c r="D1449" s="117" t="s">
        <v>3675</v>
      </c>
      <c r="E1449" s="118" t="s">
        <v>3676</v>
      </c>
      <c r="F1449" s="119" t="s">
        <v>238</v>
      </c>
      <c r="G1449" s="120">
        <v>2</v>
      </c>
      <c r="H1449" s="95">
        <f>ROUND(I1449/G1449,2)</f>
        <v>2102.7199999999998</v>
      </c>
      <c r="I1449" s="121">
        <v>4205.4399999999996</v>
      </c>
      <c r="J1449" s="122">
        <f>ROUND(H1449*$I$13,2)</f>
        <v>2299.11</v>
      </c>
      <c r="K1449" s="121">
        <f>ROUND(G1449*J1449,2)</f>
        <v>4598.22</v>
      </c>
      <c r="L1449" s="121" t="s">
        <v>2396</v>
      </c>
      <c r="M1449" s="235"/>
      <c r="N1449" s="253">
        <f t="shared" si="50"/>
        <v>4598.2299999999996</v>
      </c>
      <c r="O1449" s="254">
        <f t="shared" si="48"/>
        <v>0.01</v>
      </c>
    </row>
    <row r="1450" spans="1:15" s="28" customFormat="1" ht="15" outlineLevel="1" x14ac:dyDescent="0.25">
      <c r="A1450" s="90" t="s">
        <v>3677</v>
      </c>
      <c r="B1450" s="91" t="s">
        <v>3642</v>
      </c>
      <c r="C1450" s="91" t="s">
        <v>54</v>
      </c>
      <c r="D1450" s="91" t="s">
        <v>3232</v>
      </c>
      <c r="E1450" s="92" t="s">
        <v>3233</v>
      </c>
      <c r="F1450" s="93" t="s">
        <v>238</v>
      </c>
      <c r="G1450" s="99">
        <v>4</v>
      </c>
      <c r="H1450" s="95">
        <f>ROUND(I1450/G1450,2)</f>
        <v>4177.3999999999996</v>
      </c>
      <c r="I1450" s="96">
        <v>16709.61</v>
      </c>
      <c r="J1450" s="95">
        <f>ROUND(H1450*$H$13*$I$13,2)</f>
        <v>4649.79</v>
      </c>
      <c r="K1450" s="96">
        <f>ROUND(G1450*J1450,2)</f>
        <v>18599.16</v>
      </c>
      <c r="L1450" s="89"/>
      <c r="M1450" s="235"/>
      <c r="N1450" s="253">
        <f>ROUND(I1450*H$13*I$13,2)</f>
        <v>18599.150000000001</v>
      </c>
      <c r="O1450" s="254">
        <f t="shared" si="48"/>
        <v>-0.01</v>
      </c>
    </row>
    <row r="1451" spans="1:15" s="28" customFormat="1" ht="15" outlineLevel="1" x14ac:dyDescent="0.25">
      <c r="A1451" s="116" t="s">
        <v>3678</v>
      </c>
      <c r="B1451" s="117" t="s">
        <v>3642</v>
      </c>
      <c r="C1451" s="117" t="s">
        <v>1950</v>
      </c>
      <c r="D1451" s="117" t="s">
        <v>3679</v>
      </c>
      <c r="E1451" s="118" t="s">
        <v>3680</v>
      </c>
      <c r="F1451" s="119" t="s">
        <v>238</v>
      </c>
      <c r="G1451" s="120">
        <v>4</v>
      </c>
      <c r="H1451" s="95">
        <f>ROUND(I1451/G1451,2)</f>
        <v>286.14999999999998</v>
      </c>
      <c r="I1451" s="121">
        <v>1144.5899999999999</v>
      </c>
      <c r="J1451" s="122">
        <f>ROUND(H1451*$I$13,2)</f>
        <v>312.88</v>
      </c>
      <c r="K1451" s="121">
        <f>ROUND(G1451*J1451,2)</f>
        <v>1251.52</v>
      </c>
      <c r="L1451" s="121" t="s">
        <v>2396</v>
      </c>
      <c r="M1451" s="235"/>
      <c r="N1451" s="253">
        <f>ROUND(I1451*I$13,2)</f>
        <v>1251.49</v>
      </c>
      <c r="O1451" s="254">
        <f t="shared" si="48"/>
        <v>-0.03</v>
      </c>
    </row>
    <row r="1452" spans="1:15" s="28" customFormat="1" ht="22.5" outlineLevel="1" x14ac:dyDescent="0.25">
      <c r="A1452" s="90" t="s">
        <v>3681</v>
      </c>
      <c r="B1452" s="91" t="s">
        <v>3642</v>
      </c>
      <c r="C1452" s="91" t="s">
        <v>58</v>
      </c>
      <c r="D1452" s="91" t="s">
        <v>3682</v>
      </c>
      <c r="E1452" s="92" t="s">
        <v>3683</v>
      </c>
      <c r="F1452" s="93" t="s">
        <v>238</v>
      </c>
      <c r="G1452" s="99">
        <v>19</v>
      </c>
      <c r="H1452" s="95">
        <f>ROUND(I1452/G1452,2)</f>
        <v>936.69</v>
      </c>
      <c r="I1452" s="96">
        <v>17797.04</v>
      </c>
      <c r="J1452" s="95">
        <f>ROUND(H1452*$H$13*$I$13,2)</f>
        <v>1042.6099999999999</v>
      </c>
      <c r="K1452" s="96">
        <f>ROUND(G1452*J1452,2)</f>
        <v>19809.59</v>
      </c>
      <c r="L1452" s="89"/>
      <c r="M1452" s="235"/>
      <c r="N1452" s="253">
        <f>ROUND(I1452*H$13*I$13,2)</f>
        <v>19809.55</v>
      </c>
      <c r="O1452" s="254">
        <f t="shared" si="48"/>
        <v>-0.04</v>
      </c>
    </row>
    <row r="1453" spans="1:15" s="28" customFormat="1" ht="15" outlineLevel="1" x14ac:dyDescent="0.25">
      <c r="A1453" s="116" t="s">
        <v>3684</v>
      </c>
      <c r="B1453" s="117" t="s">
        <v>3642</v>
      </c>
      <c r="C1453" s="117" t="s">
        <v>2005</v>
      </c>
      <c r="D1453" s="117" t="s">
        <v>3685</v>
      </c>
      <c r="E1453" s="118" t="s">
        <v>3686</v>
      </c>
      <c r="F1453" s="119" t="s">
        <v>1827</v>
      </c>
      <c r="G1453" s="143">
        <v>1.9</v>
      </c>
      <c r="H1453" s="95">
        <f>ROUND(I1453/G1453,2)</f>
        <v>3647.46</v>
      </c>
      <c r="I1453" s="121">
        <v>6930.17</v>
      </c>
      <c r="J1453" s="122">
        <f>ROUND(H1453*$I$13,2)</f>
        <v>3988.13</v>
      </c>
      <c r="K1453" s="121">
        <f>ROUND(G1453*J1453,2)</f>
        <v>7577.45</v>
      </c>
      <c r="L1453" s="121" t="s">
        <v>2396</v>
      </c>
      <c r="M1453" s="235"/>
      <c r="N1453" s="253">
        <f>ROUND(I1453*I$13,2)</f>
        <v>7577.45</v>
      </c>
      <c r="O1453" s="254">
        <f t="shared" si="48"/>
        <v>0</v>
      </c>
    </row>
    <row r="1454" spans="1:15" s="28" customFormat="1" ht="15" outlineLevel="1" x14ac:dyDescent="0.25">
      <c r="A1454" s="90" t="s">
        <v>3687</v>
      </c>
      <c r="B1454" s="91" t="s">
        <v>3642</v>
      </c>
      <c r="C1454" s="91" t="s">
        <v>62</v>
      </c>
      <c r="D1454" s="91" t="s">
        <v>3652</v>
      </c>
      <c r="E1454" s="92" t="s">
        <v>3653</v>
      </c>
      <c r="F1454" s="93" t="s">
        <v>238</v>
      </c>
      <c r="G1454" s="99">
        <v>1</v>
      </c>
      <c r="H1454" s="95">
        <f>ROUND(I1454/G1454,2)</f>
        <v>1428.17</v>
      </c>
      <c r="I1454" s="96">
        <v>1428.17</v>
      </c>
      <c r="J1454" s="95">
        <f>ROUND(H1454*$H$13*$I$13,2)</f>
        <v>1589.67</v>
      </c>
      <c r="K1454" s="96">
        <f>ROUND(G1454*J1454,2)</f>
        <v>1589.67</v>
      </c>
      <c r="L1454" s="89"/>
      <c r="M1454" s="235"/>
      <c r="N1454" s="253">
        <f>ROUND(I1454*H$13*I$13,2)</f>
        <v>1589.67</v>
      </c>
      <c r="O1454" s="254">
        <f t="shared" si="48"/>
        <v>0</v>
      </c>
    </row>
    <row r="1455" spans="1:15" s="28" customFormat="1" ht="15" outlineLevel="1" x14ac:dyDescent="0.25">
      <c r="A1455" s="116" t="s">
        <v>3688</v>
      </c>
      <c r="B1455" s="117" t="s">
        <v>3642</v>
      </c>
      <c r="C1455" s="117" t="s">
        <v>2013</v>
      </c>
      <c r="D1455" s="117" t="s">
        <v>3689</v>
      </c>
      <c r="E1455" s="118" t="s">
        <v>3690</v>
      </c>
      <c r="F1455" s="119" t="s">
        <v>214</v>
      </c>
      <c r="G1455" s="144">
        <v>0.01</v>
      </c>
      <c r="H1455" s="95">
        <f>ROUND(I1455/G1455,2)</f>
        <v>28933</v>
      </c>
      <c r="I1455" s="121">
        <v>289.33</v>
      </c>
      <c r="J1455" s="122">
        <f>ROUND(H1455*$I$13,2)</f>
        <v>31635.34</v>
      </c>
      <c r="K1455" s="121">
        <f>ROUND(G1455*J1455,2)</f>
        <v>316.35000000000002</v>
      </c>
      <c r="L1455" s="121" t="s">
        <v>2396</v>
      </c>
      <c r="M1455" s="235"/>
      <c r="N1455" s="253">
        <f>ROUND(I1455*I$13,2)</f>
        <v>316.35000000000002</v>
      </c>
      <c r="O1455" s="254">
        <f t="shared" si="48"/>
        <v>0</v>
      </c>
    </row>
    <row r="1456" spans="1:15" s="28" customFormat="1" ht="15" outlineLevel="1" x14ac:dyDescent="0.25">
      <c r="A1456" s="90" t="s">
        <v>3691</v>
      </c>
      <c r="B1456" s="91" t="s">
        <v>3642</v>
      </c>
      <c r="C1456" s="91" t="s">
        <v>70</v>
      </c>
      <c r="D1456" s="91" t="s">
        <v>3692</v>
      </c>
      <c r="E1456" s="92" t="s">
        <v>3693</v>
      </c>
      <c r="F1456" s="93" t="s">
        <v>238</v>
      </c>
      <c r="G1456" s="99">
        <v>1</v>
      </c>
      <c r="H1456" s="95">
        <f>ROUND(I1456/G1456,2)</f>
        <v>8911.5400000000009</v>
      </c>
      <c r="I1456" s="96">
        <v>8911.5400000000009</v>
      </c>
      <c r="J1456" s="95">
        <f>ROUND(H1456*$H$13*$I$13,2)</f>
        <v>9919.27</v>
      </c>
      <c r="K1456" s="96">
        <f>ROUND(G1456*J1456,2)</f>
        <v>9919.27</v>
      </c>
      <c r="L1456" s="89"/>
      <c r="M1456" s="235"/>
      <c r="N1456" s="253">
        <f>ROUND(I1456*H$13*I$13,2)</f>
        <v>9919.27</v>
      </c>
      <c r="O1456" s="254">
        <f t="shared" si="48"/>
        <v>0</v>
      </c>
    </row>
    <row r="1457" spans="1:15" s="28" customFormat="1" ht="15" outlineLevel="1" x14ac:dyDescent="0.25">
      <c r="A1457" s="116" t="s">
        <v>3694</v>
      </c>
      <c r="B1457" s="117" t="s">
        <v>3642</v>
      </c>
      <c r="C1457" s="117" t="s">
        <v>2040</v>
      </c>
      <c r="D1457" s="117" t="s">
        <v>2602</v>
      </c>
      <c r="E1457" s="118" t="s">
        <v>3695</v>
      </c>
      <c r="F1457" s="119" t="s">
        <v>238</v>
      </c>
      <c r="G1457" s="120">
        <v>1</v>
      </c>
      <c r="H1457" s="95">
        <f>ROUND(I1457/G1457,2)</f>
        <v>60054.93</v>
      </c>
      <c r="I1457" s="121">
        <v>60054.93</v>
      </c>
      <c r="J1457" s="122">
        <f>ROUND(H1457*$I$13,2)</f>
        <v>65664.06</v>
      </c>
      <c r="K1457" s="121">
        <f>ROUND(G1457*J1457,2)</f>
        <v>65664.06</v>
      </c>
      <c r="L1457" s="121" t="s">
        <v>2396</v>
      </c>
      <c r="M1457" s="235"/>
      <c r="N1457" s="253">
        <f>ROUND(I1457*I$13,2)</f>
        <v>65664.06</v>
      </c>
      <c r="O1457" s="254">
        <f t="shared" si="48"/>
        <v>0</v>
      </c>
    </row>
    <row r="1458" spans="1:15" s="28" customFormat="1" ht="22.5" outlineLevel="1" x14ac:dyDescent="0.25">
      <c r="A1458" s="90" t="s">
        <v>3696</v>
      </c>
      <c r="B1458" s="91" t="s">
        <v>3642</v>
      </c>
      <c r="C1458" s="91" t="s">
        <v>91</v>
      </c>
      <c r="D1458" s="91" t="s">
        <v>3697</v>
      </c>
      <c r="E1458" s="92" t="s">
        <v>3698</v>
      </c>
      <c r="F1458" s="93" t="s">
        <v>238</v>
      </c>
      <c r="G1458" s="99">
        <v>197</v>
      </c>
      <c r="H1458" s="95">
        <f>ROUND(I1458/G1458,2)</f>
        <v>1871.99</v>
      </c>
      <c r="I1458" s="96">
        <v>368782.56</v>
      </c>
      <c r="J1458" s="95">
        <f>ROUND(H1458*$H$13*$I$13,2)</f>
        <v>2083.6799999999998</v>
      </c>
      <c r="K1458" s="96">
        <f>ROUND(G1458*J1458,2)</f>
        <v>410484.96</v>
      </c>
      <c r="L1458" s="89"/>
      <c r="M1458" s="235"/>
      <c r="N1458" s="253">
        <f>ROUND(I1458*H$13*I$13,2)</f>
        <v>410484.93</v>
      </c>
      <c r="O1458" s="254">
        <f t="shared" si="48"/>
        <v>-0.03</v>
      </c>
    </row>
    <row r="1459" spans="1:15" s="28" customFormat="1" ht="15" outlineLevel="1" x14ac:dyDescent="0.25">
      <c r="A1459" s="116" t="s">
        <v>3699</v>
      </c>
      <c r="B1459" s="117" t="s">
        <v>3642</v>
      </c>
      <c r="C1459" s="117" t="s">
        <v>207</v>
      </c>
      <c r="D1459" s="117" t="s">
        <v>3700</v>
      </c>
      <c r="E1459" s="118" t="s">
        <v>3701</v>
      </c>
      <c r="F1459" s="119" t="s">
        <v>1827</v>
      </c>
      <c r="G1459" s="143">
        <v>19.7</v>
      </c>
      <c r="H1459" s="95">
        <f>ROUND(I1459/G1459,2)</f>
        <v>6175.66</v>
      </c>
      <c r="I1459" s="121">
        <v>121660.6</v>
      </c>
      <c r="J1459" s="122">
        <f>ROUND(H1459*$I$13,2)</f>
        <v>6752.47</v>
      </c>
      <c r="K1459" s="121">
        <f>ROUND(G1459*J1459,2)</f>
        <v>133023.66</v>
      </c>
      <c r="L1459" s="121" t="s">
        <v>2396</v>
      </c>
      <c r="M1459" s="235"/>
      <c r="N1459" s="253">
        <f>ROUND(I1459*I$13,2)</f>
        <v>133023.70000000001</v>
      </c>
      <c r="O1459" s="254">
        <f t="shared" si="48"/>
        <v>0.04</v>
      </c>
    </row>
    <row r="1460" spans="1:15" s="28" customFormat="1" ht="15" outlineLevel="1" x14ac:dyDescent="0.25">
      <c r="A1460" s="90" t="s">
        <v>3702</v>
      </c>
      <c r="B1460" s="91" t="s">
        <v>3642</v>
      </c>
      <c r="C1460" s="91" t="s">
        <v>2699</v>
      </c>
      <c r="D1460" s="91" t="s">
        <v>3025</v>
      </c>
      <c r="E1460" s="92" t="s">
        <v>3703</v>
      </c>
      <c r="F1460" s="93" t="s">
        <v>238</v>
      </c>
      <c r="G1460" s="99">
        <v>33</v>
      </c>
      <c r="H1460" s="95">
        <f>ROUND(I1460/G1460,2)</f>
        <v>240.87</v>
      </c>
      <c r="I1460" s="96">
        <v>7948.71</v>
      </c>
      <c r="J1460" s="95">
        <f>ROUND(H1460*$H$13*$I$13,2)</f>
        <v>268.11</v>
      </c>
      <c r="K1460" s="96">
        <f>ROUND(G1460*J1460,2)</f>
        <v>8847.6299999999992</v>
      </c>
      <c r="L1460" s="89"/>
      <c r="M1460" s="235"/>
      <c r="N1460" s="253">
        <f>ROUND(I1460*H$13*I$13,2)</f>
        <v>8847.56</v>
      </c>
      <c r="O1460" s="254">
        <f t="shared" si="48"/>
        <v>-7.0000000000000007E-2</v>
      </c>
    </row>
    <row r="1461" spans="1:15" s="28" customFormat="1" ht="33.75" outlineLevel="1" x14ac:dyDescent="0.25">
      <c r="A1461" s="90" t="s">
        <v>3704</v>
      </c>
      <c r="B1461" s="91" t="s">
        <v>3642</v>
      </c>
      <c r="C1461" s="91" t="s">
        <v>94</v>
      </c>
      <c r="D1461" s="91" t="s">
        <v>3705</v>
      </c>
      <c r="E1461" s="92" t="s">
        <v>3706</v>
      </c>
      <c r="F1461" s="93" t="s">
        <v>238</v>
      </c>
      <c r="G1461" s="99">
        <v>19</v>
      </c>
      <c r="H1461" s="95">
        <f>ROUND(I1461/G1461,2)</f>
        <v>1518.09</v>
      </c>
      <c r="I1461" s="96">
        <v>28843.78</v>
      </c>
      <c r="J1461" s="95">
        <f>ROUND(H1461*$H$13*$I$13,2)</f>
        <v>1689.76</v>
      </c>
      <c r="K1461" s="96">
        <f>ROUND(G1461*J1461,2)</f>
        <v>32105.439999999999</v>
      </c>
      <c r="L1461" s="89"/>
      <c r="M1461" s="235"/>
      <c r="N1461" s="253">
        <f>ROUND(I1461*H$13*I$13,2)</f>
        <v>32105.47</v>
      </c>
      <c r="O1461" s="254">
        <f t="shared" si="48"/>
        <v>0.03</v>
      </c>
    </row>
    <row r="1462" spans="1:15" s="28" customFormat="1" ht="15" outlineLevel="1" x14ac:dyDescent="0.25">
      <c r="A1462" s="116" t="s">
        <v>3707</v>
      </c>
      <c r="B1462" s="117" t="s">
        <v>3642</v>
      </c>
      <c r="C1462" s="117" t="s">
        <v>216</v>
      </c>
      <c r="D1462" s="117" t="s">
        <v>2602</v>
      </c>
      <c r="E1462" s="118" t="s">
        <v>3708</v>
      </c>
      <c r="F1462" s="119" t="s">
        <v>238</v>
      </c>
      <c r="G1462" s="120">
        <v>19</v>
      </c>
      <c r="H1462" s="95">
        <f>ROUND(I1462/G1462,2)</f>
        <v>749.49</v>
      </c>
      <c r="I1462" s="121">
        <v>14240.27</v>
      </c>
      <c r="J1462" s="122">
        <f>ROUND(H1462*$I$13,2)</f>
        <v>819.49</v>
      </c>
      <c r="K1462" s="121">
        <f>ROUND(G1462*J1462,2)</f>
        <v>15570.31</v>
      </c>
      <c r="L1462" s="121" t="s">
        <v>2396</v>
      </c>
      <c r="M1462" s="235"/>
      <c r="N1462" s="253">
        <f>ROUND(I1462*I$13,2)</f>
        <v>15570.31</v>
      </c>
      <c r="O1462" s="254">
        <f t="shared" si="48"/>
        <v>0</v>
      </c>
    </row>
    <row r="1463" spans="1:15" s="28" customFormat="1" ht="15" outlineLevel="1" x14ac:dyDescent="0.25">
      <c r="A1463" s="90" t="s">
        <v>3709</v>
      </c>
      <c r="B1463" s="91" t="s">
        <v>3642</v>
      </c>
      <c r="C1463" s="91" t="s">
        <v>95</v>
      </c>
      <c r="D1463" s="91" t="s">
        <v>3710</v>
      </c>
      <c r="E1463" s="92" t="s">
        <v>3711</v>
      </c>
      <c r="F1463" s="93" t="s">
        <v>238</v>
      </c>
      <c r="G1463" s="99">
        <v>3</v>
      </c>
      <c r="H1463" s="95">
        <f>ROUND(I1463/G1463,2)</f>
        <v>14139.19</v>
      </c>
      <c r="I1463" s="96">
        <v>42417.57</v>
      </c>
      <c r="J1463" s="95">
        <f>ROUND(H1463*$H$13*$I$13,2)</f>
        <v>15738.07</v>
      </c>
      <c r="K1463" s="96">
        <f>ROUND(G1463*J1463,2)</f>
        <v>47214.21</v>
      </c>
      <c r="L1463" s="89"/>
      <c r="M1463" s="235"/>
      <c r="N1463" s="253">
        <f>ROUND(I1463*H$13*I$13,2)</f>
        <v>47214.2</v>
      </c>
      <c r="O1463" s="254">
        <f t="shared" si="48"/>
        <v>-0.01</v>
      </c>
    </row>
    <row r="1464" spans="1:15" s="28" customFormat="1" ht="15" outlineLevel="1" x14ac:dyDescent="0.25">
      <c r="A1464" s="116" t="s">
        <v>3712</v>
      </c>
      <c r="B1464" s="117" t="s">
        <v>3642</v>
      </c>
      <c r="C1464" s="117" t="s">
        <v>224</v>
      </c>
      <c r="D1464" s="117" t="s">
        <v>2602</v>
      </c>
      <c r="E1464" s="118" t="s">
        <v>3713</v>
      </c>
      <c r="F1464" s="119" t="s">
        <v>238</v>
      </c>
      <c r="G1464" s="120">
        <v>1</v>
      </c>
      <c r="H1464" s="95">
        <f>ROUND(I1464/G1464,2)</f>
        <v>6183.26</v>
      </c>
      <c r="I1464" s="121">
        <v>6183.26</v>
      </c>
      <c r="J1464" s="122">
        <f>ROUND(H1464*$I$13,2)</f>
        <v>6760.78</v>
      </c>
      <c r="K1464" s="121">
        <f>ROUND(G1464*J1464,2)</f>
        <v>6760.78</v>
      </c>
      <c r="L1464" s="121" t="s">
        <v>2396</v>
      </c>
      <c r="M1464" s="235"/>
      <c r="N1464" s="253">
        <f t="shared" ref="N1464:N1466" si="51">ROUND(I1464*I$13,2)</f>
        <v>6760.78</v>
      </c>
      <c r="O1464" s="254">
        <f t="shared" si="48"/>
        <v>0</v>
      </c>
    </row>
    <row r="1465" spans="1:15" s="28" customFormat="1" ht="15" outlineLevel="1" x14ac:dyDescent="0.25">
      <c r="A1465" s="116" t="s">
        <v>3714</v>
      </c>
      <c r="B1465" s="117" t="s">
        <v>3642</v>
      </c>
      <c r="C1465" s="117" t="s">
        <v>313</v>
      </c>
      <c r="D1465" s="117" t="s">
        <v>2602</v>
      </c>
      <c r="E1465" s="118" t="s">
        <v>3715</v>
      </c>
      <c r="F1465" s="119" t="s">
        <v>238</v>
      </c>
      <c r="G1465" s="120">
        <v>1</v>
      </c>
      <c r="H1465" s="95">
        <f>ROUND(I1465/G1465,2)</f>
        <v>3011.46</v>
      </c>
      <c r="I1465" s="121">
        <v>3011.46</v>
      </c>
      <c r="J1465" s="122">
        <f>ROUND(H1465*$I$13,2)</f>
        <v>3292.73</v>
      </c>
      <c r="K1465" s="121">
        <f>ROUND(G1465*J1465,2)</f>
        <v>3292.73</v>
      </c>
      <c r="L1465" s="121" t="s">
        <v>2396</v>
      </c>
      <c r="M1465" s="235"/>
      <c r="N1465" s="253">
        <f t="shared" si="51"/>
        <v>3292.73</v>
      </c>
      <c r="O1465" s="254">
        <f t="shared" si="48"/>
        <v>0</v>
      </c>
    </row>
    <row r="1466" spans="1:15" s="28" customFormat="1" ht="15" outlineLevel="1" x14ac:dyDescent="0.25">
      <c r="A1466" s="116" t="s">
        <v>3716</v>
      </c>
      <c r="B1466" s="117" t="s">
        <v>3642</v>
      </c>
      <c r="C1466" s="117" t="s">
        <v>3131</v>
      </c>
      <c r="D1466" s="117" t="s">
        <v>2602</v>
      </c>
      <c r="E1466" s="118" t="s">
        <v>3717</v>
      </c>
      <c r="F1466" s="119" t="s">
        <v>238</v>
      </c>
      <c r="G1466" s="120">
        <v>1</v>
      </c>
      <c r="H1466" s="95">
        <f>ROUND(I1466/G1466,2)</f>
        <v>34543.589999999997</v>
      </c>
      <c r="I1466" s="121">
        <v>34543.589999999997</v>
      </c>
      <c r="J1466" s="122">
        <f>ROUND(H1466*$I$13,2)</f>
        <v>37769.96</v>
      </c>
      <c r="K1466" s="121">
        <f>ROUND(G1466*J1466,2)</f>
        <v>37769.96</v>
      </c>
      <c r="L1466" s="121" t="s">
        <v>2396</v>
      </c>
      <c r="M1466" s="235"/>
      <c r="N1466" s="253">
        <f t="shared" si="51"/>
        <v>37769.96</v>
      </c>
      <c r="O1466" s="254">
        <f t="shared" si="48"/>
        <v>0</v>
      </c>
    </row>
    <row r="1467" spans="1:15" s="28" customFormat="1" ht="15" outlineLevel="1" x14ac:dyDescent="0.25">
      <c r="A1467" s="90" t="s">
        <v>3718</v>
      </c>
      <c r="B1467" s="91" t="s">
        <v>3642</v>
      </c>
      <c r="C1467" s="91" t="s">
        <v>115</v>
      </c>
      <c r="D1467" s="91" t="s">
        <v>3719</v>
      </c>
      <c r="E1467" s="92" t="s">
        <v>3720</v>
      </c>
      <c r="F1467" s="93" t="s">
        <v>238</v>
      </c>
      <c r="G1467" s="99">
        <v>3</v>
      </c>
      <c r="H1467" s="95">
        <f>ROUND(I1467/G1467,2)</f>
        <v>1042.24</v>
      </c>
      <c r="I1467" s="96">
        <v>3126.72</v>
      </c>
      <c r="J1467" s="95">
        <f>ROUND(H1467*$H$13*$I$13,2)</f>
        <v>1160.0999999999999</v>
      </c>
      <c r="K1467" s="96">
        <f>ROUND(G1467*J1467,2)</f>
        <v>3480.3</v>
      </c>
      <c r="L1467" s="89"/>
      <c r="M1467" s="235"/>
      <c r="N1467" s="253">
        <f>ROUND(I1467*H$13*I$13,2)</f>
        <v>3480.29</v>
      </c>
      <c r="O1467" s="254">
        <f t="shared" si="48"/>
        <v>-0.01</v>
      </c>
    </row>
    <row r="1468" spans="1:15" s="28" customFormat="1" ht="15" outlineLevel="1" x14ac:dyDescent="0.25">
      <c r="A1468" s="116" t="s">
        <v>3721</v>
      </c>
      <c r="B1468" s="117" t="s">
        <v>3642</v>
      </c>
      <c r="C1468" s="117" t="s">
        <v>231</v>
      </c>
      <c r="D1468" s="117" t="s">
        <v>2602</v>
      </c>
      <c r="E1468" s="118" t="s">
        <v>3722</v>
      </c>
      <c r="F1468" s="119" t="s">
        <v>238</v>
      </c>
      <c r="G1468" s="120">
        <v>3</v>
      </c>
      <c r="H1468" s="95">
        <f>ROUND(I1468/G1468,2)</f>
        <v>1178.9100000000001</v>
      </c>
      <c r="I1468" s="121">
        <v>3536.73</v>
      </c>
      <c r="J1468" s="122">
        <f>ROUND(H1468*$I$13,2)</f>
        <v>1289.02</v>
      </c>
      <c r="K1468" s="121">
        <f>ROUND(G1468*J1468,2)</f>
        <v>3867.06</v>
      </c>
      <c r="L1468" s="121" t="s">
        <v>2396</v>
      </c>
      <c r="M1468" s="235"/>
      <c r="N1468" s="253">
        <f>ROUND(I1468*I$13,2)</f>
        <v>3867.06</v>
      </c>
      <c r="O1468" s="254">
        <f t="shared" si="48"/>
        <v>0</v>
      </c>
    </row>
    <row r="1469" spans="1:15" s="263" customFormat="1" ht="15" outlineLevel="1" x14ac:dyDescent="0.25">
      <c r="A1469" s="90"/>
      <c r="B1469" s="91"/>
      <c r="C1469" s="91"/>
      <c r="D1469" s="91"/>
      <c r="E1469" s="128" t="s">
        <v>3723</v>
      </c>
      <c r="F1469" s="93"/>
      <c r="G1469" s="99"/>
      <c r="H1469" s="95"/>
      <c r="I1469" s="96"/>
      <c r="J1469" s="95"/>
      <c r="K1469" s="96"/>
      <c r="L1469" s="96"/>
      <c r="M1469" s="260"/>
      <c r="N1469" s="261">
        <f>ROUND(I1469*H$13*I$13,2)</f>
        <v>0</v>
      </c>
      <c r="O1469" s="262">
        <f t="shared" si="48"/>
        <v>0</v>
      </c>
    </row>
    <row r="1470" spans="1:15" s="28" customFormat="1" ht="15" outlineLevel="1" x14ac:dyDescent="0.25">
      <c r="A1470" s="90" t="s">
        <v>3724</v>
      </c>
      <c r="B1470" s="91" t="s">
        <v>3642</v>
      </c>
      <c r="C1470" s="91" t="s">
        <v>235</v>
      </c>
      <c r="D1470" s="91" t="s">
        <v>3137</v>
      </c>
      <c r="E1470" s="92" t="s">
        <v>3138</v>
      </c>
      <c r="F1470" s="93" t="s">
        <v>180</v>
      </c>
      <c r="G1470" s="100">
        <v>3.75</v>
      </c>
      <c r="H1470" s="95">
        <f>ROUND(I1470/G1470,2)</f>
        <v>19495.71</v>
      </c>
      <c r="I1470" s="96">
        <v>73108.91</v>
      </c>
      <c r="J1470" s="95">
        <f>ROUND(H1470*$H$13*$I$13,2)</f>
        <v>21700.31</v>
      </c>
      <c r="K1470" s="96">
        <f>ROUND(G1470*J1470,2)</f>
        <v>81376.160000000003</v>
      </c>
      <c r="L1470" s="89"/>
      <c r="M1470" s="235"/>
      <c r="N1470" s="253">
        <f>ROUND(I1470*H$13*I$13,2)</f>
        <v>81376.149999999994</v>
      </c>
      <c r="O1470" s="254">
        <f t="shared" si="48"/>
        <v>-0.01</v>
      </c>
    </row>
    <row r="1471" spans="1:15" s="28" customFormat="1" ht="15" outlineLevel="1" x14ac:dyDescent="0.25">
      <c r="A1471" s="90" t="s">
        <v>3725</v>
      </c>
      <c r="B1471" s="91" t="s">
        <v>3642</v>
      </c>
      <c r="C1471" s="91" t="s">
        <v>328</v>
      </c>
      <c r="D1471" s="91" t="s">
        <v>3726</v>
      </c>
      <c r="E1471" s="92" t="s">
        <v>3727</v>
      </c>
      <c r="F1471" s="93" t="s">
        <v>1827</v>
      </c>
      <c r="G1471" s="99">
        <v>75</v>
      </c>
      <c r="H1471" s="95">
        <f>ROUND(I1471/G1471,2)</f>
        <v>223.86</v>
      </c>
      <c r="I1471" s="96">
        <v>16789.82</v>
      </c>
      <c r="J1471" s="95">
        <f>ROUND(H1471*$H$13*$I$13,2)</f>
        <v>249.17</v>
      </c>
      <c r="K1471" s="96">
        <f>ROUND(G1471*J1471,2)</f>
        <v>18687.75</v>
      </c>
      <c r="L1471" s="89"/>
      <c r="M1471" s="235"/>
      <c r="N1471" s="253">
        <f>ROUND(I1471*H$13*I$13,2)</f>
        <v>18688.43</v>
      </c>
      <c r="O1471" s="254">
        <f t="shared" si="48"/>
        <v>0.68</v>
      </c>
    </row>
    <row r="1472" spans="1:15" s="28" customFormat="1" ht="22.5" outlineLevel="1" x14ac:dyDescent="0.25">
      <c r="A1472" s="90" t="s">
        <v>3728</v>
      </c>
      <c r="B1472" s="91" t="s">
        <v>3642</v>
      </c>
      <c r="C1472" s="91" t="s">
        <v>330</v>
      </c>
      <c r="D1472" s="91" t="s">
        <v>3140</v>
      </c>
      <c r="E1472" s="92" t="s">
        <v>3141</v>
      </c>
      <c r="F1472" s="93" t="s">
        <v>2011</v>
      </c>
      <c r="G1472" s="100">
        <v>38.25</v>
      </c>
      <c r="H1472" s="95">
        <f>ROUND(I1472/G1472,2)</f>
        <v>157.56</v>
      </c>
      <c r="I1472" s="96">
        <v>6026.53</v>
      </c>
      <c r="J1472" s="95">
        <f>ROUND(H1472*$H$13*$I$13,2)</f>
        <v>175.38</v>
      </c>
      <c r="K1472" s="96">
        <f>ROUND(G1472*J1472,2)</f>
        <v>6708.29</v>
      </c>
      <c r="L1472" s="89"/>
      <c r="M1472" s="235"/>
      <c r="N1472" s="253">
        <f>ROUND(I1472*H$13*I$13,2)</f>
        <v>6708.02</v>
      </c>
      <c r="O1472" s="254">
        <f t="shared" si="48"/>
        <v>-0.27</v>
      </c>
    </row>
    <row r="1473" spans="1:15" s="28" customFormat="1" ht="15" outlineLevel="1" x14ac:dyDescent="0.25">
      <c r="A1473" s="90" t="s">
        <v>3729</v>
      </c>
      <c r="B1473" s="91" t="s">
        <v>3642</v>
      </c>
      <c r="C1473" s="91" t="s">
        <v>240</v>
      </c>
      <c r="D1473" s="91" t="s">
        <v>3730</v>
      </c>
      <c r="E1473" s="92" t="s">
        <v>3731</v>
      </c>
      <c r="F1473" s="93" t="s">
        <v>180</v>
      </c>
      <c r="G1473" s="98">
        <v>1.6</v>
      </c>
      <c r="H1473" s="95">
        <f>ROUND(I1473/G1473,2)</f>
        <v>18889.61</v>
      </c>
      <c r="I1473" s="96">
        <v>30223.38</v>
      </c>
      <c r="J1473" s="95">
        <f>ROUND(H1473*$H$13*$I$13,2)</f>
        <v>21025.67</v>
      </c>
      <c r="K1473" s="96">
        <f>ROUND(G1473*J1473,2)</f>
        <v>33641.07</v>
      </c>
      <c r="L1473" s="89"/>
      <c r="M1473" s="235"/>
      <c r="N1473" s="253">
        <f>ROUND(I1473*H$13*I$13,2)</f>
        <v>33641.08</v>
      </c>
      <c r="O1473" s="254">
        <f t="shared" si="48"/>
        <v>0.01</v>
      </c>
    </row>
    <row r="1474" spans="1:15" s="28" customFormat="1" ht="15" outlineLevel="1" x14ac:dyDescent="0.25">
      <c r="A1474" s="90" t="s">
        <v>3732</v>
      </c>
      <c r="B1474" s="91" t="s">
        <v>3642</v>
      </c>
      <c r="C1474" s="91" t="s">
        <v>243</v>
      </c>
      <c r="D1474" s="91" t="s">
        <v>3733</v>
      </c>
      <c r="E1474" s="92" t="s">
        <v>3734</v>
      </c>
      <c r="F1474" s="93" t="s">
        <v>180</v>
      </c>
      <c r="G1474" s="98">
        <v>1.6</v>
      </c>
      <c r="H1474" s="95">
        <f>ROUND(I1474/G1474,2)</f>
        <v>6992.7</v>
      </c>
      <c r="I1474" s="96">
        <v>11188.32</v>
      </c>
      <c r="J1474" s="95">
        <f>ROUND(H1474*$H$13*$I$13,2)</f>
        <v>7783.44</v>
      </c>
      <c r="K1474" s="96">
        <f>ROUND(G1474*J1474,2)</f>
        <v>12453.5</v>
      </c>
      <c r="L1474" s="89"/>
      <c r="M1474" s="235"/>
      <c r="N1474" s="253">
        <f>ROUND(I1474*H$13*I$13,2)</f>
        <v>12453.51</v>
      </c>
      <c r="O1474" s="254">
        <f t="shared" si="48"/>
        <v>0.01</v>
      </c>
    </row>
    <row r="1475" spans="1:15" s="28" customFormat="1" ht="22.5" outlineLevel="1" x14ac:dyDescent="0.25">
      <c r="A1475" s="90" t="s">
        <v>3735</v>
      </c>
      <c r="B1475" s="91" t="s">
        <v>3642</v>
      </c>
      <c r="C1475" s="91" t="s">
        <v>252</v>
      </c>
      <c r="D1475" s="91" t="s">
        <v>3149</v>
      </c>
      <c r="E1475" s="92" t="s">
        <v>3150</v>
      </c>
      <c r="F1475" s="93" t="s">
        <v>180</v>
      </c>
      <c r="G1475" s="100">
        <v>14.05</v>
      </c>
      <c r="H1475" s="95">
        <f>ROUND(I1475/G1475,2)</f>
        <v>13066.45</v>
      </c>
      <c r="I1475" s="96">
        <v>183583.61</v>
      </c>
      <c r="J1475" s="95">
        <f>ROUND(H1475*$H$13*$I$13,2)</f>
        <v>14544.02</v>
      </c>
      <c r="K1475" s="96">
        <f>ROUND(G1475*J1475,2)</f>
        <v>204343.48</v>
      </c>
      <c r="L1475" s="89"/>
      <c r="M1475" s="235"/>
      <c r="N1475" s="253">
        <f>ROUND(I1475*H$13*I$13,2)</f>
        <v>204343.46</v>
      </c>
      <c r="O1475" s="254">
        <f t="shared" si="48"/>
        <v>-0.02</v>
      </c>
    </row>
    <row r="1476" spans="1:15" s="28" customFormat="1" ht="56.25" outlineLevel="1" x14ac:dyDescent="0.25">
      <c r="A1476" s="90" t="s">
        <v>3736</v>
      </c>
      <c r="B1476" s="91" t="s">
        <v>3642</v>
      </c>
      <c r="C1476" s="91" t="s">
        <v>349</v>
      </c>
      <c r="D1476" s="91" t="s">
        <v>3737</v>
      </c>
      <c r="E1476" s="92" t="s">
        <v>3738</v>
      </c>
      <c r="F1476" s="93" t="s">
        <v>210</v>
      </c>
      <c r="G1476" s="97">
        <v>1.3005</v>
      </c>
      <c r="H1476" s="95">
        <f>ROUND(I1476/G1476,2)</f>
        <v>87684.83</v>
      </c>
      <c r="I1476" s="96">
        <v>114034.12</v>
      </c>
      <c r="J1476" s="95">
        <f>ROUND(H1476*$H$13*$I$13,2)</f>
        <v>97600.34</v>
      </c>
      <c r="K1476" s="96">
        <f>ROUND(G1476*J1476,2)</f>
        <v>126929.24</v>
      </c>
      <c r="L1476" s="89"/>
      <c r="M1476" s="235"/>
      <c r="N1476" s="253">
        <f>ROUND(I1476*H$13*I$13,2)</f>
        <v>126929.24</v>
      </c>
      <c r="O1476" s="254">
        <f t="shared" si="48"/>
        <v>0</v>
      </c>
    </row>
    <row r="1477" spans="1:15" s="28" customFormat="1" ht="15" outlineLevel="1" x14ac:dyDescent="0.25">
      <c r="A1477" s="90" t="s">
        <v>3739</v>
      </c>
      <c r="B1477" s="91" t="s">
        <v>3642</v>
      </c>
      <c r="C1477" s="91" t="s">
        <v>353</v>
      </c>
      <c r="D1477" s="91" t="s">
        <v>3025</v>
      </c>
      <c r="E1477" s="92" t="s">
        <v>3740</v>
      </c>
      <c r="F1477" s="93" t="s">
        <v>202</v>
      </c>
      <c r="G1477" s="97">
        <v>1.0200000000000001E-2</v>
      </c>
      <c r="H1477" s="95">
        <f>ROUND(I1477/G1477,2)</f>
        <v>80748.039999999994</v>
      </c>
      <c r="I1477" s="96">
        <v>823.63</v>
      </c>
      <c r="J1477" s="95">
        <f>ROUND(H1477*$H$13*$I$13,2)</f>
        <v>89879.13</v>
      </c>
      <c r="K1477" s="96">
        <f>ROUND(G1477*J1477,2)</f>
        <v>916.77</v>
      </c>
      <c r="L1477" s="89"/>
      <c r="M1477" s="235"/>
      <c r="N1477" s="253">
        <f>ROUND(I1477*H$13*I$13,2)</f>
        <v>916.77</v>
      </c>
      <c r="O1477" s="254">
        <f t="shared" si="48"/>
        <v>0</v>
      </c>
    </row>
    <row r="1478" spans="1:15" s="28" customFormat="1" ht="15" outlineLevel="1" x14ac:dyDescent="0.25">
      <c r="A1478" s="90" t="s">
        <v>3741</v>
      </c>
      <c r="B1478" s="91" t="s">
        <v>3642</v>
      </c>
      <c r="C1478" s="91" t="s">
        <v>3742</v>
      </c>
      <c r="D1478" s="91" t="s">
        <v>3025</v>
      </c>
      <c r="E1478" s="92" t="s">
        <v>3743</v>
      </c>
      <c r="F1478" s="93" t="s">
        <v>202</v>
      </c>
      <c r="G1478" s="97">
        <v>1.0200000000000001E-2</v>
      </c>
      <c r="H1478" s="95">
        <f>ROUND(I1478/G1478,2)</f>
        <v>50032.35</v>
      </c>
      <c r="I1478" s="96">
        <v>510.33</v>
      </c>
      <c r="J1478" s="95">
        <f>ROUND(H1478*$H$13*$I$13,2)</f>
        <v>55690.07</v>
      </c>
      <c r="K1478" s="96">
        <f>ROUND(G1478*J1478,2)</f>
        <v>568.04</v>
      </c>
      <c r="L1478" s="89"/>
      <c r="M1478" s="235"/>
      <c r="N1478" s="253">
        <f>ROUND(I1478*H$13*I$13,2)</f>
        <v>568.04</v>
      </c>
      <c r="O1478" s="254">
        <f t="shared" si="48"/>
        <v>0</v>
      </c>
    </row>
    <row r="1479" spans="1:15" s="28" customFormat="1" ht="56.25" outlineLevel="1" x14ac:dyDescent="0.25">
      <c r="A1479" s="90" t="s">
        <v>3744</v>
      </c>
      <c r="B1479" s="91" t="s">
        <v>3642</v>
      </c>
      <c r="C1479" s="91" t="s">
        <v>3745</v>
      </c>
      <c r="D1479" s="91" t="s">
        <v>3746</v>
      </c>
      <c r="E1479" s="92" t="s">
        <v>3747</v>
      </c>
      <c r="F1479" s="93" t="s">
        <v>210</v>
      </c>
      <c r="G1479" s="97">
        <v>0.11219999999999999</v>
      </c>
      <c r="H1479" s="95">
        <f>ROUND(I1479/G1479,2)</f>
        <v>103636.63</v>
      </c>
      <c r="I1479" s="96">
        <v>11628.03</v>
      </c>
      <c r="J1479" s="95">
        <f>ROUND(H1479*$H$13*$I$13,2)</f>
        <v>115355.98</v>
      </c>
      <c r="K1479" s="96">
        <f>ROUND(G1479*J1479,2)</f>
        <v>12942.94</v>
      </c>
      <c r="L1479" s="89"/>
      <c r="M1479" s="235"/>
      <c r="N1479" s="253">
        <f>ROUND(I1479*H$13*I$13,2)</f>
        <v>12942.94</v>
      </c>
      <c r="O1479" s="254">
        <f t="shared" si="48"/>
        <v>0</v>
      </c>
    </row>
    <row r="1480" spans="1:15" s="28" customFormat="1" ht="26.25" customHeight="1" x14ac:dyDescent="0.25">
      <c r="A1480" s="79" t="s">
        <v>94</v>
      </c>
      <c r="B1480" s="299" t="s">
        <v>3748</v>
      </c>
      <c r="C1480" s="299"/>
      <c r="D1480" s="299"/>
      <c r="E1480" s="80" t="s">
        <v>3749</v>
      </c>
      <c r="F1480" s="81"/>
      <c r="G1480" s="82"/>
      <c r="H1480" s="83">
        <v>1075448.5</v>
      </c>
      <c r="I1480" s="83">
        <f t="shared" ref="I1480" si="52">SUM(I1483:I1510)</f>
        <v>1075448.5</v>
      </c>
      <c r="J1480" s="83"/>
      <c r="K1480" s="83">
        <f>SUM(K1483:K1510)</f>
        <v>1190732.68</v>
      </c>
      <c r="L1480" s="83"/>
      <c r="M1480" s="235"/>
      <c r="N1480" s="253">
        <f>ROUND(I1480*H$13*I$13,2)</f>
        <v>1197061.51</v>
      </c>
      <c r="O1480" s="254">
        <f t="shared" si="48"/>
        <v>6328.83</v>
      </c>
    </row>
    <row r="1481" spans="1:15" s="28" customFormat="1" ht="13.5" customHeight="1" x14ac:dyDescent="0.25">
      <c r="A1481" s="109"/>
      <c r="B1481" s="110"/>
      <c r="C1481" s="110"/>
      <c r="D1481" s="110"/>
      <c r="E1481" s="111" t="s">
        <v>2288</v>
      </c>
      <c r="F1481" s="112"/>
      <c r="G1481" s="113"/>
      <c r="H1481" s="114"/>
      <c r="I1481" s="146">
        <f>I1484+I1486+I1488+I1490+I1491+I1492+I1494+I1496+I1498</f>
        <v>321601.65999999997</v>
      </c>
      <c r="J1481" s="122"/>
      <c r="K1481" s="146">
        <f t="shared" ref="K1481" si="53">K1484+K1486+K1488+K1490+K1491+K1492+K1494+K1496+K1498</f>
        <v>351639.46</v>
      </c>
      <c r="L1481" s="146"/>
      <c r="M1481" s="235"/>
      <c r="N1481" s="253">
        <f>ROUND(I1481*H$13*I$13,2)</f>
        <v>357968.76</v>
      </c>
      <c r="O1481" s="254">
        <f t="shared" si="48"/>
        <v>6329.3</v>
      </c>
    </row>
    <row r="1482" spans="1:15" s="263" customFormat="1" ht="13.5" customHeight="1" outlineLevel="1" x14ac:dyDescent="0.25">
      <c r="A1482" s="264"/>
      <c r="B1482" s="265"/>
      <c r="C1482" s="265"/>
      <c r="D1482" s="265"/>
      <c r="E1482" s="266" t="s">
        <v>3750</v>
      </c>
      <c r="F1482" s="267"/>
      <c r="G1482" s="268"/>
      <c r="H1482" s="269"/>
      <c r="I1482" s="278"/>
      <c r="J1482" s="95"/>
      <c r="K1482" s="278"/>
      <c r="L1482" s="278"/>
      <c r="M1482" s="260"/>
      <c r="N1482" s="261">
        <f>ROUND(I1482*H$13*I$13,2)</f>
        <v>0</v>
      </c>
      <c r="O1482" s="262">
        <f t="shared" si="48"/>
        <v>0</v>
      </c>
    </row>
    <row r="1483" spans="1:15" s="28" customFormat="1" ht="22.5" outlineLevel="1" x14ac:dyDescent="0.25">
      <c r="A1483" s="129" t="s">
        <v>216</v>
      </c>
      <c r="B1483" s="130" t="s">
        <v>3748</v>
      </c>
      <c r="C1483" s="130" t="s">
        <v>40</v>
      </c>
      <c r="D1483" s="130" t="s">
        <v>3751</v>
      </c>
      <c r="E1483" s="147" t="s">
        <v>3752</v>
      </c>
      <c r="F1483" s="132" t="s">
        <v>238</v>
      </c>
      <c r="G1483" s="133">
        <v>1</v>
      </c>
      <c r="H1483" s="134">
        <f>ROUND(I1483/G1483,2)</f>
        <v>13608.56</v>
      </c>
      <c r="I1483" s="135">
        <v>13608.56</v>
      </c>
      <c r="J1483" s="95">
        <f>ROUND(H1483*$H$13*$I$13,2)</f>
        <v>15147.43</v>
      </c>
      <c r="K1483" s="96">
        <f>ROUND(G1483*J1483,2)</f>
        <v>15147.43</v>
      </c>
      <c r="L1483" s="89"/>
      <c r="M1483" s="235"/>
      <c r="N1483" s="253">
        <f>ROUND(I1483*H$13*I$13,2)</f>
        <v>15147.43</v>
      </c>
      <c r="O1483" s="254">
        <f t="shared" si="48"/>
        <v>0</v>
      </c>
    </row>
    <row r="1484" spans="1:15" s="28" customFormat="1" ht="15" outlineLevel="1" x14ac:dyDescent="0.25">
      <c r="A1484" s="116" t="s">
        <v>305</v>
      </c>
      <c r="B1484" s="117" t="s">
        <v>3748</v>
      </c>
      <c r="C1484" s="117" t="s">
        <v>165</v>
      </c>
      <c r="D1484" s="117" t="s">
        <v>2602</v>
      </c>
      <c r="E1484" s="118" t="s">
        <v>3753</v>
      </c>
      <c r="F1484" s="119" t="s">
        <v>238</v>
      </c>
      <c r="G1484" s="120">
        <v>1</v>
      </c>
      <c r="H1484" s="122">
        <f>ROUND(I1484/G1484,2)</f>
        <v>54418.92</v>
      </c>
      <c r="I1484" s="121">
        <v>54418.92</v>
      </c>
      <c r="J1484" s="122">
        <f>ROUND(H1484*$I$13,2)</f>
        <v>59501.65</v>
      </c>
      <c r="K1484" s="121">
        <f>ROUND(G1484*J1484,2)</f>
        <v>59501.65</v>
      </c>
      <c r="L1484" s="121" t="s">
        <v>2396</v>
      </c>
      <c r="M1484" s="235"/>
      <c r="N1484" s="253">
        <f>ROUND(I1484*I$13,2)</f>
        <v>59501.65</v>
      </c>
      <c r="O1484" s="254">
        <f t="shared" si="48"/>
        <v>0</v>
      </c>
    </row>
    <row r="1485" spans="1:15" s="28" customFormat="1" ht="15" outlineLevel="1" x14ac:dyDescent="0.25">
      <c r="A1485" s="129" t="s">
        <v>3754</v>
      </c>
      <c r="B1485" s="130" t="s">
        <v>3748</v>
      </c>
      <c r="C1485" s="130" t="s">
        <v>41</v>
      </c>
      <c r="D1485" s="130" t="s">
        <v>3643</v>
      </c>
      <c r="E1485" s="147" t="s">
        <v>3644</v>
      </c>
      <c r="F1485" s="132" t="s">
        <v>238</v>
      </c>
      <c r="G1485" s="133">
        <v>1</v>
      </c>
      <c r="H1485" s="134">
        <f>ROUND(I1485/G1485,2)</f>
        <v>1347.19</v>
      </c>
      <c r="I1485" s="135">
        <v>1347.19</v>
      </c>
      <c r="J1485" s="95">
        <f>ROUND(H1485*$H$13*$I$13,2)</f>
        <v>1499.53</v>
      </c>
      <c r="K1485" s="96">
        <f>ROUND(G1485*J1485,2)</f>
        <v>1499.53</v>
      </c>
      <c r="L1485" s="89"/>
      <c r="M1485" s="235"/>
      <c r="N1485" s="253">
        <f>ROUND(I1485*H$13*I$13,2)</f>
        <v>1499.53</v>
      </c>
      <c r="O1485" s="254">
        <f t="shared" si="48"/>
        <v>0</v>
      </c>
    </row>
    <row r="1486" spans="1:15" s="28" customFormat="1" ht="22.5" outlineLevel="1" x14ac:dyDescent="0.25">
      <c r="A1486" s="116" t="s">
        <v>3755</v>
      </c>
      <c r="B1486" s="117" t="s">
        <v>3748</v>
      </c>
      <c r="C1486" s="117" t="s">
        <v>283</v>
      </c>
      <c r="D1486" s="117" t="s">
        <v>3756</v>
      </c>
      <c r="E1486" s="118" t="s">
        <v>3757</v>
      </c>
      <c r="F1486" s="119" t="s">
        <v>238</v>
      </c>
      <c r="G1486" s="120">
        <v>1</v>
      </c>
      <c r="H1486" s="122">
        <f>ROUND(I1486/G1486,2)</f>
        <v>70995.67</v>
      </c>
      <c r="I1486" s="121">
        <v>70995.67</v>
      </c>
      <c r="J1486" s="122">
        <f>ROUND(H1486*$I$13,2)</f>
        <v>77626.67</v>
      </c>
      <c r="K1486" s="121">
        <f>ROUND(G1486*J1486,2)</f>
        <v>77626.67</v>
      </c>
      <c r="L1486" s="121" t="s">
        <v>2396</v>
      </c>
      <c r="M1486" s="235"/>
      <c r="N1486" s="253">
        <f>ROUND(I1486*I$13,2)</f>
        <v>77626.67</v>
      </c>
      <c r="O1486" s="254">
        <f t="shared" si="48"/>
        <v>0</v>
      </c>
    </row>
    <row r="1487" spans="1:15" s="28" customFormat="1" ht="22.5" outlineLevel="1" x14ac:dyDescent="0.25">
      <c r="A1487" s="129" t="s">
        <v>3758</v>
      </c>
      <c r="B1487" s="130" t="s">
        <v>3748</v>
      </c>
      <c r="C1487" s="130" t="s">
        <v>44</v>
      </c>
      <c r="D1487" s="130" t="s">
        <v>3759</v>
      </c>
      <c r="E1487" s="147" t="s">
        <v>3760</v>
      </c>
      <c r="F1487" s="132" t="s">
        <v>238</v>
      </c>
      <c r="G1487" s="133">
        <v>1</v>
      </c>
      <c r="H1487" s="134">
        <f>ROUND(I1487/G1487,2)</f>
        <v>9931.27</v>
      </c>
      <c r="I1487" s="135">
        <v>9931.27</v>
      </c>
      <c r="J1487" s="95">
        <f>ROUND(H1487*$H$13*$I$13,2)</f>
        <v>11054.31</v>
      </c>
      <c r="K1487" s="96">
        <f>ROUND(G1487*J1487,2)</f>
        <v>11054.31</v>
      </c>
      <c r="L1487" s="89"/>
      <c r="M1487" s="235"/>
      <c r="N1487" s="253">
        <f>ROUND(I1487*H$13*I$13,2)</f>
        <v>11054.31</v>
      </c>
      <c r="O1487" s="254">
        <f t="shared" si="48"/>
        <v>0</v>
      </c>
    </row>
    <row r="1488" spans="1:15" s="28" customFormat="1" ht="15" outlineLevel="1" x14ac:dyDescent="0.25">
      <c r="A1488" s="116" t="s">
        <v>3761</v>
      </c>
      <c r="B1488" s="117" t="s">
        <v>3748</v>
      </c>
      <c r="C1488" s="117" t="s">
        <v>1817</v>
      </c>
      <c r="D1488" s="117" t="s">
        <v>3762</v>
      </c>
      <c r="E1488" s="118" t="s">
        <v>3763</v>
      </c>
      <c r="F1488" s="119" t="s">
        <v>238</v>
      </c>
      <c r="G1488" s="120">
        <v>1</v>
      </c>
      <c r="H1488" s="122">
        <f>ROUND(I1488/G1488,2)</f>
        <v>35878.19</v>
      </c>
      <c r="I1488" s="121">
        <v>35878.19</v>
      </c>
      <c r="J1488" s="122">
        <f>ROUND(H1488*$I$13,2)</f>
        <v>39229.21</v>
      </c>
      <c r="K1488" s="121">
        <f>ROUND(G1488*J1488,2)</f>
        <v>39229.21</v>
      </c>
      <c r="L1488" s="121" t="s">
        <v>2396</v>
      </c>
      <c r="M1488" s="235"/>
      <c r="N1488" s="253">
        <f>ROUND(I1488*I$13,2)</f>
        <v>39229.21</v>
      </c>
      <c r="O1488" s="254">
        <f t="shared" si="48"/>
        <v>0</v>
      </c>
    </row>
    <row r="1489" spans="1:15" s="28" customFormat="1" ht="15" outlineLevel="1" x14ac:dyDescent="0.25">
      <c r="A1489" s="129" t="s">
        <v>3764</v>
      </c>
      <c r="B1489" s="130" t="s">
        <v>3748</v>
      </c>
      <c r="C1489" s="130" t="s">
        <v>46</v>
      </c>
      <c r="D1489" s="130" t="s">
        <v>3765</v>
      </c>
      <c r="E1489" s="147" t="s">
        <v>3766</v>
      </c>
      <c r="F1489" s="132" t="s">
        <v>238</v>
      </c>
      <c r="G1489" s="133">
        <v>70</v>
      </c>
      <c r="H1489" s="134">
        <f>ROUND(I1489/G1489,2)</f>
        <v>2313.61</v>
      </c>
      <c r="I1489" s="135">
        <v>161952.35999999999</v>
      </c>
      <c r="J1489" s="95">
        <f>ROUND(H1489*$H$13*$I$13,2)</f>
        <v>2575.2399999999998</v>
      </c>
      <c r="K1489" s="96">
        <f>ROUND(G1489*J1489,2)</f>
        <v>180266.8</v>
      </c>
      <c r="L1489" s="89"/>
      <c r="M1489" s="235"/>
      <c r="N1489" s="253">
        <f>ROUND(I1489*H$13*I$13,2)</f>
        <v>180266.13</v>
      </c>
      <c r="O1489" s="254">
        <f t="shared" si="48"/>
        <v>-0.67</v>
      </c>
    </row>
    <row r="1490" spans="1:15" s="28" customFormat="1" ht="15" outlineLevel="1" x14ac:dyDescent="0.25">
      <c r="A1490" s="116" t="s">
        <v>3767</v>
      </c>
      <c r="B1490" s="117" t="s">
        <v>3748</v>
      </c>
      <c r="C1490" s="117" t="s">
        <v>182</v>
      </c>
      <c r="D1490" s="117" t="s">
        <v>2602</v>
      </c>
      <c r="E1490" s="118" t="s">
        <v>3768</v>
      </c>
      <c r="F1490" s="119" t="s">
        <v>238</v>
      </c>
      <c r="G1490" s="120">
        <v>56</v>
      </c>
      <c r="H1490" s="122">
        <f>ROUND(I1490/G1490,2)</f>
        <v>1397.85</v>
      </c>
      <c r="I1490" s="121">
        <v>78279.41</v>
      </c>
      <c r="J1490" s="122">
        <f>ROUND(H1490*$I$13,2)</f>
        <v>1528.41</v>
      </c>
      <c r="K1490" s="121">
        <f>ROUND(G1490*J1490,2)</f>
        <v>85590.96</v>
      </c>
      <c r="L1490" s="121" t="s">
        <v>2396</v>
      </c>
      <c r="M1490" s="235"/>
      <c r="N1490" s="253">
        <f t="shared" ref="N1490:N1492" si="54">ROUND(I1490*I$13,2)</f>
        <v>85590.71</v>
      </c>
      <c r="O1490" s="254">
        <f t="shared" si="48"/>
        <v>-0.25</v>
      </c>
    </row>
    <row r="1491" spans="1:15" s="28" customFormat="1" ht="15" outlineLevel="1" x14ac:dyDescent="0.25">
      <c r="A1491" s="116" t="s">
        <v>3769</v>
      </c>
      <c r="B1491" s="117" t="s">
        <v>3748</v>
      </c>
      <c r="C1491" s="117" t="s">
        <v>1884</v>
      </c>
      <c r="D1491" s="117" t="s">
        <v>2602</v>
      </c>
      <c r="E1491" s="118" t="s">
        <v>3770</v>
      </c>
      <c r="F1491" s="119" t="s">
        <v>238</v>
      </c>
      <c r="G1491" s="120">
        <v>5</v>
      </c>
      <c r="H1491" s="122">
        <f>ROUND(I1491/G1491,2)</f>
        <v>1439.03</v>
      </c>
      <c r="I1491" s="121">
        <v>7195.17</v>
      </c>
      <c r="J1491" s="122">
        <f>ROUND(H1491*$I$13,2)</f>
        <v>1573.44</v>
      </c>
      <c r="K1491" s="121">
        <f>ROUND(G1491*J1491,2)</f>
        <v>7867.2</v>
      </c>
      <c r="L1491" s="121" t="s">
        <v>2396</v>
      </c>
      <c r="M1491" s="235"/>
      <c r="N1491" s="253">
        <f t="shared" si="54"/>
        <v>7867.2</v>
      </c>
      <c r="O1491" s="254">
        <f t="shared" si="48"/>
        <v>0</v>
      </c>
    </row>
    <row r="1492" spans="1:15" s="28" customFormat="1" ht="15" outlineLevel="1" x14ac:dyDescent="0.25">
      <c r="A1492" s="116" t="s">
        <v>3771</v>
      </c>
      <c r="B1492" s="117" t="s">
        <v>3748</v>
      </c>
      <c r="C1492" s="117" t="s">
        <v>1888</v>
      </c>
      <c r="D1492" s="117" t="s">
        <v>2602</v>
      </c>
      <c r="E1492" s="118" t="s">
        <v>3772</v>
      </c>
      <c r="F1492" s="119" t="s">
        <v>238</v>
      </c>
      <c r="G1492" s="120">
        <v>9</v>
      </c>
      <c r="H1492" s="122">
        <f>ROUND(I1492/G1492,2)</f>
        <v>1469.91</v>
      </c>
      <c r="I1492" s="121">
        <v>13229.22</v>
      </c>
      <c r="J1492" s="122">
        <f>ROUND(H1492*$I$13,2)</f>
        <v>1607.2</v>
      </c>
      <c r="K1492" s="121">
        <f>ROUND(G1492*J1492,2)</f>
        <v>14464.8</v>
      </c>
      <c r="L1492" s="121" t="s">
        <v>2396</v>
      </c>
      <c r="M1492" s="235"/>
      <c r="N1492" s="253">
        <f t="shared" si="54"/>
        <v>14464.83</v>
      </c>
      <c r="O1492" s="254">
        <f t="shared" si="48"/>
        <v>0.03</v>
      </c>
    </row>
    <row r="1493" spans="1:15" s="28" customFormat="1" ht="15" outlineLevel="1" x14ac:dyDescent="0.25">
      <c r="A1493" s="129" t="s">
        <v>3773</v>
      </c>
      <c r="B1493" s="130" t="s">
        <v>3748</v>
      </c>
      <c r="C1493" s="130" t="s">
        <v>50</v>
      </c>
      <c r="D1493" s="130" t="s">
        <v>3089</v>
      </c>
      <c r="E1493" s="147" t="s">
        <v>3090</v>
      </c>
      <c r="F1493" s="132" t="s">
        <v>214</v>
      </c>
      <c r="G1493" s="148">
        <v>0.52</v>
      </c>
      <c r="H1493" s="134">
        <f>ROUND(I1493/G1493,2)</f>
        <v>99218.48</v>
      </c>
      <c r="I1493" s="135">
        <v>51593.61</v>
      </c>
      <c r="J1493" s="95">
        <f>ROUND(H1493*$H$13*$I$13,2)</f>
        <v>110438.22</v>
      </c>
      <c r="K1493" s="96">
        <f>ROUND(G1493*J1493,2)</f>
        <v>57427.87</v>
      </c>
      <c r="L1493" s="89"/>
      <c r="M1493" s="235"/>
      <c r="N1493" s="253">
        <f>ROUND(I1493*H$13*I$13,2)</f>
        <v>57427.88</v>
      </c>
      <c r="O1493" s="254">
        <f t="shared" si="48"/>
        <v>0.01</v>
      </c>
    </row>
    <row r="1494" spans="1:15" s="28" customFormat="1" ht="15" outlineLevel="1" x14ac:dyDescent="0.25">
      <c r="A1494" s="116" t="s">
        <v>3774</v>
      </c>
      <c r="B1494" s="117" t="s">
        <v>3748</v>
      </c>
      <c r="C1494" s="117" t="s">
        <v>1907</v>
      </c>
      <c r="D1494" s="117" t="s">
        <v>2602</v>
      </c>
      <c r="E1494" s="118" t="s">
        <v>3775</v>
      </c>
      <c r="F1494" s="119" t="s">
        <v>238</v>
      </c>
      <c r="G1494" s="120">
        <v>52</v>
      </c>
      <c r="H1494" s="122">
        <f>ROUND(I1494/G1494,2)</f>
        <v>234.04</v>
      </c>
      <c r="I1494" s="121">
        <v>12170.13</v>
      </c>
      <c r="J1494" s="122">
        <f>ROUND(H1494*$I$13,2)</f>
        <v>255.9</v>
      </c>
      <c r="K1494" s="121">
        <f>ROUND(G1494*J1494,2)</f>
        <v>13306.8</v>
      </c>
      <c r="L1494" s="121" t="s">
        <v>2396</v>
      </c>
      <c r="M1494" s="235"/>
      <c r="N1494" s="253">
        <f>ROUND(I1494*I$13,2)</f>
        <v>13306.82</v>
      </c>
      <c r="O1494" s="254">
        <f t="shared" si="48"/>
        <v>0.02</v>
      </c>
    </row>
    <row r="1495" spans="1:15" s="28" customFormat="1" ht="33.75" outlineLevel="1" x14ac:dyDescent="0.25">
      <c r="A1495" s="129" t="s">
        <v>3776</v>
      </c>
      <c r="B1495" s="130" t="s">
        <v>3748</v>
      </c>
      <c r="C1495" s="130" t="s">
        <v>54</v>
      </c>
      <c r="D1495" s="130" t="s">
        <v>3705</v>
      </c>
      <c r="E1495" s="147" t="s">
        <v>3706</v>
      </c>
      <c r="F1495" s="132" t="s">
        <v>238</v>
      </c>
      <c r="G1495" s="133">
        <v>3</v>
      </c>
      <c r="H1495" s="134">
        <f>ROUND(I1495/G1495,2)</f>
        <v>1518.09</v>
      </c>
      <c r="I1495" s="135">
        <v>4554.2700000000004</v>
      </c>
      <c r="J1495" s="95">
        <f>ROUND(H1495*$H$13*$I$13,2)</f>
        <v>1689.76</v>
      </c>
      <c r="K1495" s="96">
        <f>ROUND(G1495*J1495,2)</f>
        <v>5069.28</v>
      </c>
      <c r="L1495" s="89"/>
      <c r="M1495" s="235"/>
      <c r="N1495" s="253">
        <f>ROUND(I1495*H$13*I$13,2)</f>
        <v>5069.2700000000004</v>
      </c>
      <c r="O1495" s="254">
        <f t="shared" si="48"/>
        <v>-0.01</v>
      </c>
    </row>
    <row r="1496" spans="1:15" s="28" customFormat="1" ht="15" outlineLevel="1" x14ac:dyDescent="0.25">
      <c r="A1496" s="116" t="s">
        <v>3777</v>
      </c>
      <c r="B1496" s="117" t="s">
        <v>3748</v>
      </c>
      <c r="C1496" s="117" t="s">
        <v>1950</v>
      </c>
      <c r="D1496" s="117" t="s">
        <v>2602</v>
      </c>
      <c r="E1496" s="118" t="s">
        <v>3778</v>
      </c>
      <c r="F1496" s="119" t="s">
        <v>238</v>
      </c>
      <c r="G1496" s="120">
        <v>3</v>
      </c>
      <c r="H1496" s="122">
        <f>ROUND(I1496/G1496,2)</f>
        <v>2550.91</v>
      </c>
      <c r="I1496" s="121">
        <v>7652.72</v>
      </c>
      <c r="J1496" s="122">
        <f>ROUND(H1496*$I$13,2)</f>
        <v>2789.16</v>
      </c>
      <c r="K1496" s="121">
        <f>ROUND(G1496*J1496,2)</f>
        <v>8367.48</v>
      </c>
      <c r="L1496" s="121" t="s">
        <v>2396</v>
      </c>
      <c r="M1496" s="235"/>
      <c r="N1496" s="253">
        <f>ROUND(I1496*I$13,2)</f>
        <v>8367.48</v>
      </c>
      <c r="O1496" s="254">
        <f t="shared" si="48"/>
        <v>0</v>
      </c>
    </row>
    <row r="1497" spans="1:15" s="28" customFormat="1" ht="15" outlineLevel="1" x14ac:dyDescent="0.25">
      <c r="A1497" s="129" t="s">
        <v>3779</v>
      </c>
      <c r="B1497" s="130" t="s">
        <v>3748</v>
      </c>
      <c r="C1497" s="130" t="s">
        <v>58</v>
      </c>
      <c r="D1497" s="130" t="s">
        <v>3710</v>
      </c>
      <c r="E1497" s="147" t="s">
        <v>3711</v>
      </c>
      <c r="F1497" s="132" t="s">
        <v>238</v>
      </c>
      <c r="G1497" s="133">
        <v>1</v>
      </c>
      <c r="H1497" s="134">
        <f>ROUND(I1497/G1497,2)</f>
        <v>14139.19</v>
      </c>
      <c r="I1497" s="135">
        <v>14139.19</v>
      </c>
      <c r="J1497" s="95">
        <f>ROUND(H1497*$H$13*$I$13,2)</f>
        <v>15738.07</v>
      </c>
      <c r="K1497" s="96">
        <f>ROUND(G1497*J1497,2)</f>
        <v>15738.07</v>
      </c>
      <c r="L1497" s="89"/>
      <c r="M1497" s="235"/>
      <c r="N1497" s="253">
        <f>ROUND(I1497*H$13*I$13,2)</f>
        <v>15738.07</v>
      </c>
      <c r="O1497" s="254">
        <f t="shared" si="48"/>
        <v>0</v>
      </c>
    </row>
    <row r="1498" spans="1:15" s="28" customFormat="1" ht="15" outlineLevel="1" x14ac:dyDescent="0.25">
      <c r="A1498" s="116" t="s">
        <v>3780</v>
      </c>
      <c r="B1498" s="117" t="s">
        <v>3748</v>
      </c>
      <c r="C1498" s="117" t="s">
        <v>2005</v>
      </c>
      <c r="D1498" s="117" t="s">
        <v>2602</v>
      </c>
      <c r="E1498" s="118" t="s">
        <v>3781</v>
      </c>
      <c r="F1498" s="119" t="s">
        <v>238</v>
      </c>
      <c r="G1498" s="120">
        <v>1</v>
      </c>
      <c r="H1498" s="122">
        <f>ROUND(I1498/G1498,2)</f>
        <v>41782.230000000003</v>
      </c>
      <c r="I1498" s="121">
        <v>41782.230000000003</v>
      </c>
      <c r="J1498" s="122">
        <f>ROUND(H1498*$I$13,2)</f>
        <v>45684.69</v>
      </c>
      <c r="K1498" s="121">
        <f>ROUND(G1498*J1498,2)</f>
        <v>45684.69</v>
      </c>
      <c r="L1498" s="121" t="s">
        <v>2396</v>
      </c>
      <c r="M1498" s="235"/>
      <c r="N1498" s="253">
        <f>ROUND(I1498*I$13,2)</f>
        <v>45684.69</v>
      </c>
      <c r="O1498" s="254">
        <f t="shared" si="48"/>
        <v>0</v>
      </c>
    </row>
    <row r="1499" spans="1:15" s="263" customFormat="1" ht="15" outlineLevel="1" x14ac:dyDescent="0.25">
      <c r="A1499" s="90"/>
      <c r="B1499" s="91"/>
      <c r="C1499" s="91"/>
      <c r="D1499" s="91"/>
      <c r="E1499" s="128" t="s">
        <v>3723</v>
      </c>
      <c r="F1499" s="93"/>
      <c r="G1499" s="99"/>
      <c r="H1499" s="95"/>
      <c r="I1499" s="96"/>
      <c r="J1499" s="95"/>
      <c r="K1499" s="96"/>
      <c r="L1499" s="96"/>
      <c r="M1499" s="260"/>
      <c r="N1499" s="261">
        <f>ROUND(I1499*H$13*I$13,2)</f>
        <v>0</v>
      </c>
      <c r="O1499" s="262">
        <f t="shared" si="48"/>
        <v>0</v>
      </c>
    </row>
    <row r="1500" spans="1:15" s="28" customFormat="1" ht="15" outlineLevel="1" x14ac:dyDescent="0.25">
      <c r="A1500" s="129" t="s">
        <v>3782</v>
      </c>
      <c r="B1500" s="130" t="s">
        <v>3748</v>
      </c>
      <c r="C1500" s="130" t="s">
        <v>62</v>
      </c>
      <c r="D1500" s="130" t="s">
        <v>3137</v>
      </c>
      <c r="E1500" s="147" t="s">
        <v>3138</v>
      </c>
      <c r="F1500" s="132" t="s">
        <v>180</v>
      </c>
      <c r="G1500" s="149">
        <v>5.4</v>
      </c>
      <c r="H1500" s="134">
        <f>ROUND(I1500/G1500,2)</f>
        <v>19495.810000000001</v>
      </c>
      <c r="I1500" s="135">
        <v>105277.35</v>
      </c>
      <c r="J1500" s="95">
        <f>ROUND(H1500*$H$13*$I$13,2)</f>
        <v>21700.42</v>
      </c>
      <c r="K1500" s="96">
        <f>ROUND(G1500*J1500,2)</f>
        <v>117182.27</v>
      </c>
      <c r="L1500" s="89"/>
      <c r="M1500" s="235"/>
      <c r="N1500" s="253">
        <f>ROUND(I1500*H$13*I$13,2)</f>
        <v>117182.24</v>
      </c>
      <c r="O1500" s="254">
        <f t="shared" si="48"/>
        <v>-0.03</v>
      </c>
    </row>
    <row r="1501" spans="1:15" s="28" customFormat="1" ht="15" outlineLevel="1" x14ac:dyDescent="0.25">
      <c r="A1501" s="129" t="s">
        <v>3783</v>
      </c>
      <c r="B1501" s="130" t="s">
        <v>3748</v>
      </c>
      <c r="C1501" s="130" t="s">
        <v>2013</v>
      </c>
      <c r="D1501" s="130" t="s">
        <v>3784</v>
      </c>
      <c r="E1501" s="147" t="s">
        <v>3785</v>
      </c>
      <c r="F1501" s="132" t="s">
        <v>1827</v>
      </c>
      <c r="G1501" s="133">
        <v>108</v>
      </c>
      <c r="H1501" s="134">
        <f>ROUND(I1501/G1501,2)</f>
        <v>17.600000000000001</v>
      </c>
      <c r="I1501" s="135">
        <v>1901.23</v>
      </c>
      <c r="J1501" s="95">
        <f>ROUND(H1501*$H$13*$I$13,2)</f>
        <v>19.59</v>
      </c>
      <c r="K1501" s="96">
        <f>ROUND(G1501*J1501,2)</f>
        <v>2115.7199999999998</v>
      </c>
      <c r="L1501" s="89"/>
      <c r="M1501" s="235"/>
      <c r="N1501" s="253">
        <f>ROUND(I1501*H$13*I$13,2)</f>
        <v>2116.2199999999998</v>
      </c>
      <c r="O1501" s="254">
        <f t="shared" si="48"/>
        <v>0.5</v>
      </c>
    </row>
    <row r="1502" spans="1:15" s="28" customFormat="1" ht="22.5" outlineLevel="1" x14ac:dyDescent="0.25">
      <c r="A1502" s="129" t="s">
        <v>3786</v>
      </c>
      <c r="B1502" s="130" t="s">
        <v>3748</v>
      </c>
      <c r="C1502" s="130" t="s">
        <v>2017</v>
      </c>
      <c r="D1502" s="130" t="s">
        <v>3140</v>
      </c>
      <c r="E1502" s="147" t="s">
        <v>3141</v>
      </c>
      <c r="F1502" s="132" t="s">
        <v>2011</v>
      </c>
      <c r="G1502" s="148">
        <v>55.08</v>
      </c>
      <c r="H1502" s="134">
        <f>ROUND(I1502/G1502,2)</f>
        <v>157.56</v>
      </c>
      <c r="I1502" s="135">
        <v>8678.19</v>
      </c>
      <c r="J1502" s="95">
        <f>ROUND(H1502*$H$13*$I$13,2)</f>
        <v>175.38</v>
      </c>
      <c r="K1502" s="96">
        <f>ROUND(G1502*J1502,2)</f>
        <v>9659.93</v>
      </c>
      <c r="L1502" s="89"/>
      <c r="M1502" s="235"/>
      <c r="N1502" s="253">
        <f>ROUND(I1502*H$13*I$13,2)</f>
        <v>9659.5300000000007</v>
      </c>
      <c r="O1502" s="254">
        <f t="shared" ref="O1502:O1565" si="55">N1502-K1502</f>
        <v>-0.4</v>
      </c>
    </row>
    <row r="1503" spans="1:15" s="28" customFormat="1" ht="15" outlineLevel="1" x14ac:dyDescent="0.25">
      <c r="A1503" s="129" t="s">
        <v>3787</v>
      </c>
      <c r="B1503" s="130" t="s">
        <v>3748</v>
      </c>
      <c r="C1503" s="130" t="s">
        <v>70</v>
      </c>
      <c r="D1503" s="130" t="s">
        <v>3730</v>
      </c>
      <c r="E1503" s="147" t="s">
        <v>3731</v>
      </c>
      <c r="F1503" s="132" t="s">
        <v>180</v>
      </c>
      <c r="G1503" s="149">
        <v>2.8</v>
      </c>
      <c r="H1503" s="134">
        <f>ROUND(I1503/G1503,2)</f>
        <v>18889.86</v>
      </c>
      <c r="I1503" s="135">
        <v>52891.61</v>
      </c>
      <c r="J1503" s="95">
        <f>ROUND(H1503*$H$13*$I$13,2)</f>
        <v>21025.95</v>
      </c>
      <c r="K1503" s="96">
        <f>ROUND(G1503*J1503,2)</f>
        <v>58872.66</v>
      </c>
      <c r="L1503" s="89"/>
      <c r="M1503" s="235"/>
      <c r="N1503" s="253">
        <f>ROUND(I1503*H$13*I$13,2)</f>
        <v>58872.66</v>
      </c>
      <c r="O1503" s="254">
        <f t="shared" si="55"/>
        <v>0</v>
      </c>
    </row>
    <row r="1504" spans="1:15" s="28" customFormat="1" ht="15" outlineLevel="1" x14ac:dyDescent="0.25">
      <c r="A1504" s="129" t="s">
        <v>3788</v>
      </c>
      <c r="B1504" s="130" t="s">
        <v>3748</v>
      </c>
      <c r="C1504" s="130" t="s">
        <v>2040</v>
      </c>
      <c r="D1504" s="130" t="s">
        <v>3733</v>
      </c>
      <c r="E1504" s="147" t="s">
        <v>3734</v>
      </c>
      <c r="F1504" s="132" t="s">
        <v>180</v>
      </c>
      <c r="G1504" s="149">
        <v>2.8</v>
      </c>
      <c r="H1504" s="134">
        <f>ROUND(I1504/G1504,2)</f>
        <v>6992.7</v>
      </c>
      <c r="I1504" s="135">
        <v>19579.560000000001</v>
      </c>
      <c r="J1504" s="95">
        <f>ROUND(H1504*$H$13*$I$13,2)</f>
        <v>7783.44</v>
      </c>
      <c r="K1504" s="96">
        <f>ROUND(G1504*J1504,2)</f>
        <v>21793.63</v>
      </c>
      <c r="L1504" s="89"/>
      <c r="M1504" s="235"/>
      <c r="N1504" s="253">
        <f>ROUND(I1504*H$13*I$13,2)</f>
        <v>21793.64</v>
      </c>
      <c r="O1504" s="254">
        <f t="shared" si="55"/>
        <v>0.01</v>
      </c>
    </row>
    <row r="1505" spans="1:15" s="28" customFormat="1" ht="22.5" outlineLevel="1" x14ac:dyDescent="0.25">
      <c r="A1505" s="129" t="s">
        <v>3789</v>
      </c>
      <c r="B1505" s="130" t="s">
        <v>3748</v>
      </c>
      <c r="C1505" s="130" t="s">
        <v>91</v>
      </c>
      <c r="D1505" s="130" t="s">
        <v>3149</v>
      </c>
      <c r="E1505" s="147" t="s">
        <v>3150</v>
      </c>
      <c r="F1505" s="132" t="s">
        <v>180</v>
      </c>
      <c r="G1505" s="148">
        <v>16.95</v>
      </c>
      <c r="H1505" s="134">
        <f>ROUND(I1505/G1505,2)</f>
        <v>13066.48</v>
      </c>
      <c r="I1505" s="135">
        <v>221476.9</v>
      </c>
      <c r="J1505" s="95">
        <f>ROUND(H1505*$H$13*$I$13,2)</f>
        <v>14544.05</v>
      </c>
      <c r="K1505" s="96">
        <f>ROUND(G1505*J1505,2)</f>
        <v>246521.65</v>
      </c>
      <c r="L1505" s="89"/>
      <c r="M1505" s="235"/>
      <c r="N1505" s="253">
        <f>ROUND(I1505*H$13*I$13,2)</f>
        <v>246521.77</v>
      </c>
      <c r="O1505" s="254">
        <f t="shared" si="55"/>
        <v>0.12</v>
      </c>
    </row>
    <row r="1506" spans="1:15" s="28" customFormat="1" ht="45" outlineLevel="1" x14ac:dyDescent="0.25">
      <c r="A1506" s="129" t="s">
        <v>3790</v>
      </c>
      <c r="B1506" s="130" t="s">
        <v>3748</v>
      </c>
      <c r="C1506" s="130" t="s">
        <v>207</v>
      </c>
      <c r="D1506" s="130" t="s">
        <v>3791</v>
      </c>
      <c r="E1506" s="147" t="s">
        <v>3792</v>
      </c>
      <c r="F1506" s="132" t="s">
        <v>210</v>
      </c>
      <c r="G1506" s="150">
        <v>0.67320000000000002</v>
      </c>
      <c r="H1506" s="134">
        <f>ROUND(I1506/G1506,2)</f>
        <v>40077.81</v>
      </c>
      <c r="I1506" s="135">
        <v>26980.38</v>
      </c>
      <c r="J1506" s="95">
        <f>ROUND(H1506*$H$13*$I$13,2)</f>
        <v>44609.86</v>
      </c>
      <c r="K1506" s="96">
        <f>ROUND(G1506*J1506,2)</f>
        <v>30031.360000000001</v>
      </c>
      <c r="L1506" s="89"/>
      <c r="M1506" s="235"/>
      <c r="N1506" s="253">
        <f>ROUND(I1506*H$13*I$13,2)</f>
        <v>30031.35</v>
      </c>
      <c r="O1506" s="254">
        <f t="shared" si="55"/>
        <v>-0.01</v>
      </c>
    </row>
    <row r="1507" spans="1:15" s="28" customFormat="1" ht="15" outlineLevel="1" x14ac:dyDescent="0.25">
      <c r="A1507" s="129" t="s">
        <v>3793</v>
      </c>
      <c r="B1507" s="130" t="s">
        <v>3748</v>
      </c>
      <c r="C1507" s="130" t="s">
        <v>2699</v>
      </c>
      <c r="D1507" s="130" t="s">
        <v>3025</v>
      </c>
      <c r="E1507" s="147" t="s">
        <v>3743</v>
      </c>
      <c r="F1507" s="132" t="s">
        <v>202</v>
      </c>
      <c r="G1507" s="150">
        <v>5.1000000000000004E-3</v>
      </c>
      <c r="H1507" s="134">
        <f>ROUND(I1507/G1507,2)</f>
        <v>50031.37</v>
      </c>
      <c r="I1507" s="135">
        <v>255.16</v>
      </c>
      <c r="J1507" s="95">
        <f>ROUND(H1507*$H$13*$I$13,2)</f>
        <v>55688.98</v>
      </c>
      <c r="K1507" s="96">
        <f>ROUND(G1507*J1507,2)</f>
        <v>284.01</v>
      </c>
      <c r="L1507" s="89"/>
      <c r="M1507" s="235"/>
      <c r="N1507" s="253">
        <f>ROUND(I1507*H$13*I$13,2)</f>
        <v>284.01</v>
      </c>
      <c r="O1507" s="254">
        <f t="shared" si="55"/>
        <v>0</v>
      </c>
    </row>
    <row r="1508" spans="1:15" s="28" customFormat="1" ht="56.25" outlineLevel="1" x14ac:dyDescent="0.25">
      <c r="A1508" s="129" t="s">
        <v>3794</v>
      </c>
      <c r="B1508" s="130" t="s">
        <v>3748</v>
      </c>
      <c r="C1508" s="130" t="s">
        <v>3646</v>
      </c>
      <c r="D1508" s="130" t="s">
        <v>3795</v>
      </c>
      <c r="E1508" s="147" t="s">
        <v>3796</v>
      </c>
      <c r="F1508" s="132" t="s">
        <v>210</v>
      </c>
      <c r="G1508" s="150">
        <v>0.79559999999999997</v>
      </c>
      <c r="H1508" s="134">
        <f>ROUND(I1508/G1508,2)</f>
        <v>71469.36</v>
      </c>
      <c r="I1508" s="135">
        <v>56861.02</v>
      </c>
      <c r="J1508" s="95">
        <f>ROUND(H1508*$H$13*$I$13,2)</f>
        <v>79551.199999999997</v>
      </c>
      <c r="K1508" s="96">
        <f>ROUND(G1508*J1508,2)</f>
        <v>63290.93</v>
      </c>
      <c r="L1508" s="89"/>
      <c r="M1508" s="235"/>
      <c r="N1508" s="253">
        <f>ROUND(I1508*H$13*I$13,2)</f>
        <v>63290.93</v>
      </c>
      <c r="O1508" s="254">
        <f t="shared" si="55"/>
        <v>0</v>
      </c>
    </row>
    <row r="1509" spans="1:15" s="28" customFormat="1" ht="15" outlineLevel="1" x14ac:dyDescent="0.25">
      <c r="A1509" s="129" t="s">
        <v>3797</v>
      </c>
      <c r="B1509" s="130" t="s">
        <v>3748</v>
      </c>
      <c r="C1509" s="130" t="s">
        <v>3649</v>
      </c>
      <c r="D1509" s="130" t="s">
        <v>3025</v>
      </c>
      <c r="E1509" s="147" t="s">
        <v>3798</v>
      </c>
      <c r="F1509" s="132" t="s">
        <v>202</v>
      </c>
      <c r="G1509" s="150">
        <v>1.0200000000000001E-2</v>
      </c>
      <c r="H1509" s="134">
        <f>ROUND(I1509/G1509,2)</f>
        <v>12464.71</v>
      </c>
      <c r="I1509" s="135">
        <v>127.14</v>
      </c>
      <c r="J1509" s="95">
        <f>ROUND(H1509*$H$13*$I$13,2)</f>
        <v>13874.23</v>
      </c>
      <c r="K1509" s="96">
        <f>ROUND(G1509*J1509,2)</f>
        <v>141.52000000000001</v>
      </c>
      <c r="L1509" s="89"/>
      <c r="M1509" s="235"/>
      <c r="N1509" s="253">
        <f>ROUND(I1509*H$13*I$13,2)</f>
        <v>141.52000000000001</v>
      </c>
      <c r="O1509" s="254">
        <f t="shared" si="55"/>
        <v>0</v>
      </c>
    </row>
    <row r="1510" spans="1:15" s="28" customFormat="1" ht="15" outlineLevel="1" x14ac:dyDescent="0.25">
      <c r="A1510" s="129" t="s">
        <v>3799</v>
      </c>
      <c r="B1510" s="130" t="s">
        <v>3748</v>
      </c>
      <c r="C1510" s="130" t="s">
        <v>3651</v>
      </c>
      <c r="D1510" s="130" t="s">
        <v>3025</v>
      </c>
      <c r="E1510" s="147" t="s">
        <v>3800</v>
      </c>
      <c r="F1510" s="132" t="s">
        <v>202</v>
      </c>
      <c r="G1510" s="150">
        <v>0.24479999999999999</v>
      </c>
      <c r="H1510" s="134">
        <f>ROUND(I1510/G1510,2)</f>
        <v>10996.12</v>
      </c>
      <c r="I1510" s="135">
        <v>2691.85</v>
      </c>
      <c r="J1510" s="95">
        <f>ROUND(H1510*$H$13*$I$13,2)</f>
        <v>12239.57</v>
      </c>
      <c r="K1510" s="96">
        <f>ROUND(G1510*J1510,2)</f>
        <v>2996.25</v>
      </c>
      <c r="L1510" s="89"/>
      <c r="M1510" s="235"/>
      <c r="N1510" s="253">
        <f>ROUND(I1510*H$13*I$13,2)</f>
        <v>2996.25</v>
      </c>
      <c r="O1510" s="254">
        <f t="shared" si="55"/>
        <v>0</v>
      </c>
    </row>
    <row r="1511" spans="1:15" s="28" customFormat="1" ht="16.5" customHeight="1" x14ac:dyDescent="0.25">
      <c r="A1511" s="79" t="s">
        <v>95</v>
      </c>
      <c r="B1511" s="299" t="s">
        <v>3801</v>
      </c>
      <c r="C1511" s="299"/>
      <c r="D1511" s="299"/>
      <c r="E1511" s="80" t="s">
        <v>3802</v>
      </c>
      <c r="F1511" s="81"/>
      <c r="G1511" s="82"/>
      <c r="H1511" s="83">
        <v>1142028.1299999999</v>
      </c>
      <c r="I1511" s="83">
        <f>SUM(I1514:I1546)</f>
        <v>1142028.1299999999</v>
      </c>
      <c r="J1511" s="83"/>
      <c r="K1511" s="83">
        <f t="shared" ref="K1511" si="56">SUM(K1514:K1546)</f>
        <v>1267833.28</v>
      </c>
      <c r="L1511" s="83"/>
      <c r="M1511" s="235"/>
      <c r="N1511" s="253">
        <f>ROUND(I1511*H$13*I$13,2)</f>
        <v>1271170.04</v>
      </c>
      <c r="O1511" s="254">
        <f t="shared" si="55"/>
        <v>3336.76</v>
      </c>
    </row>
    <row r="1512" spans="1:15" s="28" customFormat="1" ht="16.5" customHeight="1" x14ac:dyDescent="0.25">
      <c r="A1512" s="109"/>
      <c r="B1512" s="110"/>
      <c r="C1512" s="110"/>
      <c r="D1512" s="110"/>
      <c r="E1512" s="111" t="s">
        <v>2288</v>
      </c>
      <c r="F1512" s="112"/>
      <c r="G1512" s="113"/>
      <c r="H1512" s="114"/>
      <c r="I1512" s="115">
        <f>I1515+I1516+I1518+I1520+I1521+I1523+I1525+I1527+I1529+I1531+I1533+I1535</f>
        <v>169549.82</v>
      </c>
      <c r="J1512" s="122"/>
      <c r="K1512" s="115">
        <f t="shared" ref="K1512" si="57">K1515+K1516+K1518+K1520+K1521+K1523+K1525+K1527+K1529+K1531+K1533+K1535</f>
        <v>185385.79</v>
      </c>
      <c r="L1512" s="115"/>
      <c r="M1512" s="235"/>
      <c r="N1512" s="253">
        <f>ROUND(I1512*H$13*I$13,2)</f>
        <v>188722.72</v>
      </c>
      <c r="O1512" s="254">
        <f t="shared" si="55"/>
        <v>3336.93</v>
      </c>
    </row>
    <row r="1513" spans="1:15" s="263" customFormat="1" ht="16.5" customHeight="1" outlineLevel="1" x14ac:dyDescent="0.25">
      <c r="A1513" s="264"/>
      <c r="B1513" s="265"/>
      <c r="C1513" s="265"/>
      <c r="D1513" s="265"/>
      <c r="E1513" s="266" t="s">
        <v>3803</v>
      </c>
      <c r="F1513" s="267"/>
      <c r="G1513" s="268"/>
      <c r="H1513" s="269"/>
      <c r="I1513" s="270"/>
      <c r="J1513" s="95"/>
      <c r="K1513" s="270"/>
      <c r="L1513" s="270"/>
      <c r="M1513" s="260"/>
      <c r="N1513" s="261">
        <f>ROUND(I1513*H$13*I$13,2)</f>
        <v>0</v>
      </c>
      <c r="O1513" s="262">
        <f t="shared" si="55"/>
        <v>0</v>
      </c>
    </row>
    <row r="1514" spans="1:15" s="28" customFormat="1" ht="15" outlineLevel="1" x14ac:dyDescent="0.25">
      <c r="A1514" s="90" t="s">
        <v>224</v>
      </c>
      <c r="B1514" s="91" t="s">
        <v>3804</v>
      </c>
      <c r="C1514" s="91" t="s">
        <v>40</v>
      </c>
      <c r="D1514" s="91" t="s">
        <v>3652</v>
      </c>
      <c r="E1514" s="92" t="s">
        <v>3653</v>
      </c>
      <c r="F1514" s="93" t="s">
        <v>238</v>
      </c>
      <c r="G1514" s="99">
        <v>4</v>
      </c>
      <c r="H1514" s="95">
        <f>ROUND(I1514/G1514,20)</f>
        <v>1428.15</v>
      </c>
      <c r="I1514" s="96">
        <v>5712.61</v>
      </c>
      <c r="J1514" s="95">
        <f>ROUND(H1514*$H$13*$I$13,2)</f>
        <v>1589.65</v>
      </c>
      <c r="K1514" s="96">
        <f>ROUND(G1514*J1514,2)</f>
        <v>6358.6</v>
      </c>
      <c r="L1514" s="89"/>
      <c r="M1514" s="235"/>
      <c r="N1514" s="253">
        <f>ROUND(I1514*H$13*I$13,2)</f>
        <v>6358.6</v>
      </c>
      <c r="O1514" s="254">
        <f t="shared" si="55"/>
        <v>0</v>
      </c>
    </row>
    <row r="1515" spans="1:15" s="28" customFormat="1" ht="15" outlineLevel="1" x14ac:dyDescent="0.25">
      <c r="A1515" s="116" t="s">
        <v>313</v>
      </c>
      <c r="B1515" s="117" t="s">
        <v>3804</v>
      </c>
      <c r="C1515" s="117" t="s">
        <v>165</v>
      </c>
      <c r="D1515" s="117" t="s">
        <v>3805</v>
      </c>
      <c r="E1515" s="118" t="s">
        <v>3806</v>
      </c>
      <c r="F1515" s="119" t="s">
        <v>238</v>
      </c>
      <c r="G1515" s="120">
        <v>1</v>
      </c>
      <c r="H1515" s="95">
        <f>ROUND(I1515/G1515,20)</f>
        <v>1499.05</v>
      </c>
      <c r="I1515" s="121">
        <v>1499.05</v>
      </c>
      <c r="J1515" s="122">
        <f>ROUND(H1515*$I$13,2)</f>
        <v>1639.06</v>
      </c>
      <c r="K1515" s="121">
        <f>ROUND(G1515*J1515,2)</f>
        <v>1639.06</v>
      </c>
      <c r="L1515" s="121" t="s">
        <v>2396</v>
      </c>
      <c r="M1515" s="235"/>
      <c r="N1515" s="253">
        <f t="shared" ref="N1515:N1516" si="58">ROUND(I1515*I$13,2)</f>
        <v>1639.06</v>
      </c>
      <c r="O1515" s="254">
        <f t="shared" si="55"/>
        <v>0</v>
      </c>
    </row>
    <row r="1516" spans="1:15" s="28" customFormat="1" ht="15" outlineLevel="1" x14ac:dyDescent="0.25">
      <c r="A1516" s="116" t="s">
        <v>3131</v>
      </c>
      <c r="B1516" s="117" t="s">
        <v>3804</v>
      </c>
      <c r="C1516" s="117" t="s">
        <v>169</v>
      </c>
      <c r="D1516" s="117" t="s">
        <v>3657</v>
      </c>
      <c r="E1516" s="118" t="s">
        <v>3807</v>
      </c>
      <c r="F1516" s="119" t="s">
        <v>238</v>
      </c>
      <c r="G1516" s="120">
        <v>3</v>
      </c>
      <c r="H1516" s="95">
        <f>ROUND(I1516/G1516,20)</f>
        <v>930.84</v>
      </c>
      <c r="I1516" s="121">
        <v>2792.52</v>
      </c>
      <c r="J1516" s="122">
        <f>ROUND(H1516*$I$13,2)</f>
        <v>1017.78</v>
      </c>
      <c r="K1516" s="121">
        <f>ROUND(G1516*J1516,2)</f>
        <v>3053.34</v>
      </c>
      <c r="L1516" s="121" t="s">
        <v>2396</v>
      </c>
      <c r="M1516" s="235"/>
      <c r="N1516" s="253">
        <f t="shared" si="58"/>
        <v>3053.34</v>
      </c>
      <c r="O1516" s="254">
        <f t="shared" si="55"/>
        <v>0</v>
      </c>
    </row>
    <row r="1517" spans="1:15" s="28" customFormat="1" ht="15" outlineLevel="1" x14ac:dyDescent="0.25">
      <c r="A1517" s="90" t="s">
        <v>3134</v>
      </c>
      <c r="B1517" s="91" t="s">
        <v>3804</v>
      </c>
      <c r="C1517" s="91" t="s">
        <v>41</v>
      </c>
      <c r="D1517" s="91" t="s">
        <v>3660</v>
      </c>
      <c r="E1517" s="92" t="s">
        <v>3661</v>
      </c>
      <c r="F1517" s="93" t="s">
        <v>3662</v>
      </c>
      <c r="G1517" s="99">
        <v>1</v>
      </c>
      <c r="H1517" s="95">
        <f>ROUND(I1517/G1517,20)</f>
        <v>6257.48</v>
      </c>
      <c r="I1517" s="96">
        <v>6257.48</v>
      </c>
      <c r="J1517" s="95">
        <f>ROUND(H1517*$H$13*$I$13,2)</f>
        <v>6965.08</v>
      </c>
      <c r="K1517" s="96">
        <f>ROUND(G1517*J1517,2)</f>
        <v>6965.08</v>
      </c>
      <c r="L1517" s="89"/>
      <c r="M1517" s="235"/>
      <c r="N1517" s="253">
        <f>ROUND(I1517*H$13*I$13,2)</f>
        <v>6965.08</v>
      </c>
      <c r="O1517" s="254">
        <f t="shared" si="55"/>
        <v>0</v>
      </c>
    </row>
    <row r="1518" spans="1:15" s="28" customFormat="1" ht="15" outlineLevel="1" x14ac:dyDescent="0.25">
      <c r="A1518" s="116" t="s">
        <v>3808</v>
      </c>
      <c r="B1518" s="117" t="s">
        <v>3804</v>
      </c>
      <c r="C1518" s="117" t="s">
        <v>283</v>
      </c>
      <c r="D1518" s="117" t="s">
        <v>3664</v>
      </c>
      <c r="E1518" s="118" t="s">
        <v>3809</v>
      </c>
      <c r="F1518" s="119" t="s">
        <v>238</v>
      </c>
      <c r="G1518" s="120">
        <v>1</v>
      </c>
      <c r="H1518" s="95">
        <f>ROUND(I1518/G1518,20)</f>
        <v>811.01</v>
      </c>
      <c r="I1518" s="121">
        <v>811.01</v>
      </c>
      <c r="J1518" s="122">
        <f>ROUND(H1518*$I$13,2)</f>
        <v>886.76</v>
      </c>
      <c r="K1518" s="121">
        <f>ROUND(G1518*J1518,2)</f>
        <v>886.76</v>
      </c>
      <c r="L1518" s="121" t="s">
        <v>2396</v>
      </c>
      <c r="M1518" s="235"/>
      <c r="N1518" s="253">
        <f>ROUND(I1518*I$13,2)</f>
        <v>886.76</v>
      </c>
      <c r="O1518" s="254">
        <f t="shared" si="55"/>
        <v>0</v>
      </c>
    </row>
    <row r="1519" spans="1:15" s="28" customFormat="1" ht="15" outlineLevel="1" x14ac:dyDescent="0.25">
      <c r="A1519" s="90" t="s">
        <v>3810</v>
      </c>
      <c r="B1519" s="91" t="s">
        <v>3804</v>
      </c>
      <c r="C1519" s="91" t="s">
        <v>44</v>
      </c>
      <c r="D1519" s="91" t="s">
        <v>3652</v>
      </c>
      <c r="E1519" s="92" t="s">
        <v>3653</v>
      </c>
      <c r="F1519" s="93" t="s">
        <v>238</v>
      </c>
      <c r="G1519" s="99">
        <v>2</v>
      </c>
      <c r="H1519" s="95">
        <f>ROUND(I1519/G1519,20)</f>
        <v>1428.16</v>
      </c>
      <c r="I1519" s="96">
        <v>2856.31</v>
      </c>
      <c r="J1519" s="95">
        <f>ROUND(H1519*$H$13*$I$13,2)</f>
        <v>1589.66</v>
      </c>
      <c r="K1519" s="96">
        <f>ROUND(G1519*J1519,2)</f>
        <v>3179.32</v>
      </c>
      <c r="L1519" s="89"/>
      <c r="M1519" s="235"/>
      <c r="N1519" s="253">
        <f>ROUND(I1519*H$13*I$13,2)</f>
        <v>3179.3</v>
      </c>
      <c r="O1519" s="254">
        <f t="shared" si="55"/>
        <v>-0.02</v>
      </c>
    </row>
    <row r="1520" spans="1:15" s="28" customFormat="1" ht="15" outlineLevel="1" x14ac:dyDescent="0.25">
      <c r="A1520" s="116" t="s">
        <v>3811</v>
      </c>
      <c r="B1520" s="117" t="s">
        <v>3804</v>
      </c>
      <c r="C1520" s="117" t="s">
        <v>1817</v>
      </c>
      <c r="D1520" s="117" t="s">
        <v>3672</v>
      </c>
      <c r="E1520" s="118" t="s">
        <v>3812</v>
      </c>
      <c r="F1520" s="119" t="s">
        <v>238</v>
      </c>
      <c r="G1520" s="120">
        <v>1</v>
      </c>
      <c r="H1520" s="95">
        <f>ROUND(I1520/G1520,20)</f>
        <v>3325.8</v>
      </c>
      <c r="I1520" s="121">
        <v>3325.8</v>
      </c>
      <c r="J1520" s="122">
        <f>ROUND(H1520*$I$13,2)</f>
        <v>3636.43</v>
      </c>
      <c r="K1520" s="121">
        <f>ROUND(G1520*J1520,2)</f>
        <v>3636.43</v>
      </c>
      <c r="L1520" s="121" t="s">
        <v>2396</v>
      </c>
      <c r="M1520" s="235"/>
      <c r="N1520" s="253">
        <f t="shared" ref="N1520:N1521" si="59">ROUND(I1520*I$13,2)</f>
        <v>3636.43</v>
      </c>
      <c r="O1520" s="254">
        <f t="shared" si="55"/>
        <v>0</v>
      </c>
    </row>
    <row r="1521" spans="1:15" s="28" customFormat="1" ht="15" outlineLevel="1" x14ac:dyDescent="0.25">
      <c r="A1521" s="116" t="s">
        <v>3813</v>
      </c>
      <c r="B1521" s="117" t="s">
        <v>3804</v>
      </c>
      <c r="C1521" s="117" t="s">
        <v>1821</v>
      </c>
      <c r="D1521" s="117" t="s">
        <v>3675</v>
      </c>
      <c r="E1521" s="118" t="s">
        <v>3676</v>
      </c>
      <c r="F1521" s="119" t="s">
        <v>238</v>
      </c>
      <c r="G1521" s="120">
        <v>1</v>
      </c>
      <c r="H1521" s="95">
        <f>ROUND(I1521/G1521,20)</f>
        <v>2102.7199999999998</v>
      </c>
      <c r="I1521" s="121">
        <v>2102.7199999999998</v>
      </c>
      <c r="J1521" s="122">
        <f>ROUND(H1521*$I$13,2)</f>
        <v>2299.11</v>
      </c>
      <c r="K1521" s="121">
        <f>ROUND(G1521*J1521,2)</f>
        <v>2299.11</v>
      </c>
      <c r="L1521" s="121" t="s">
        <v>2396</v>
      </c>
      <c r="M1521" s="235"/>
      <c r="N1521" s="253">
        <f t="shared" si="59"/>
        <v>2299.11</v>
      </c>
      <c r="O1521" s="254">
        <f t="shared" si="55"/>
        <v>0</v>
      </c>
    </row>
    <row r="1522" spans="1:15" s="28" customFormat="1" ht="22.5" outlineLevel="1" x14ac:dyDescent="0.25">
      <c r="A1522" s="90" t="s">
        <v>3814</v>
      </c>
      <c r="B1522" s="91" t="s">
        <v>3804</v>
      </c>
      <c r="C1522" s="91" t="s">
        <v>46</v>
      </c>
      <c r="D1522" s="91" t="s">
        <v>3682</v>
      </c>
      <c r="E1522" s="92" t="s">
        <v>3683</v>
      </c>
      <c r="F1522" s="93" t="s">
        <v>238</v>
      </c>
      <c r="G1522" s="99">
        <v>16</v>
      </c>
      <c r="H1522" s="95">
        <f>ROUND(I1522/G1522,20)</f>
        <v>936.69</v>
      </c>
      <c r="I1522" s="96">
        <v>14986.99</v>
      </c>
      <c r="J1522" s="95">
        <f>ROUND(H1522*$H$13*$I$13,2)</f>
        <v>1042.6099999999999</v>
      </c>
      <c r="K1522" s="96">
        <f>ROUND(G1522*J1522,2)</f>
        <v>16681.759999999998</v>
      </c>
      <c r="L1522" s="89"/>
      <c r="M1522" s="235"/>
      <c r="N1522" s="253">
        <f>ROUND(I1522*H$13*I$13,2)</f>
        <v>16681.740000000002</v>
      </c>
      <c r="O1522" s="254">
        <f t="shared" si="55"/>
        <v>-0.02</v>
      </c>
    </row>
    <row r="1523" spans="1:15" s="28" customFormat="1" ht="15" outlineLevel="1" x14ac:dyDescent="0.25">
      <c r="A1523" s="116" t="s">
        <v>3815</v>
      </c>
      <c r="B1523" s="117" t="s">
        <v>3804</v>
      </c>
      <c r="C1523" s="117" t="s">
        <v>182</v>
      </c>
      <c r="D1523" s="117" t="s">
        <v>3685</v>
      </c>
      <c r="E1523" s="118" t="s">
        <v>3686</v>
      </c>
      <c r="F1523" s="119" t="s">
        <v>1827</v>
      </c>
      <c r="G1523" s="143">
        <v>1.6</v>
      </c>
      <c r="H1523" s="95">
        <f>ROUND(I1523/G1523,20)</f>
        <v>3647.46</v>
      </c>
      <c r="I1523" s="121">
        <v>5835.94</v>
      </c>
      <c r="J1523" s="122">
        <f>ROUND(H1523*$I$13,2)</f>
        <v>3988.13</v>
      </c>
      <c r="K1523" s="121">
        <f>ROUND(G1523*J1523,2)</f>
        <v>6381.01</v>
      </c>
      <c r="L1523" s="121" t="s">
        <v>2396</v>
      </c>
      <c r="M1523" s="235"/>
      <c r="N1523" s="253">
        <f>ROUND(I1523*I$13,2)</f>
        <v>6381.02</v>
      </c>
      <c r="O1523" s="254">
        <f t="shared" si="55"/>
        <v>0.01</v>
      </c>
    </row>
    <row r="1524" spans="1:15" s="28" customFormat="1" ht="15" outlineLevel="1" x14ac:dyDescent="0.25">
      <c r="A1524" s="90" t="s">
        <v>3816</v>
      </c>
      <c r="B1524" s="91" t="s">
        <v>3804</v>
      </c>
      <c r="C1524" s="91" t="s">
        <v>1884</v>
      </c>
      <c r="D1524" s="91" t="s">
        <v>3710</v>
      </c>
      <c r="E1524" s="92" t="s">
        <v>3711</v>
      </c>
      <c r="F1524" s="93" t="s">
        <v>238</v>
      </c>
      <c r="G1524" s="99">
        <v>1</v>
      </c>
      <c r="H1524" s="95">
        <f>ROUND(I1524/G1524,20)</f>
        <v>14139.19</v>
      </c>
      <c r="I1524" s="96">
        <v>14139.19</v>
      </c>
      <c r="J1524" s="95">
        <f>ROUND(H1524*$H$13*$I$13,2)</f>
        <v>15738.07</v>
      </c>
      <c r="K1524" s="96">
        <f>ROUND(G1524*J1524,2)</f>
        <v>15738.07</v>
      </c>
      <c r="L1524" s="89"/>
      <c r="M1524" s="235"/>
      <c r="N1524" s="253">
        <f>ROUND(I1524*H$13*I$13,2)</f>
        <v>15738.07</v>
      </c>
      <c r="O1524" s="254">
        <f t="shared" si="55"/>
        <v>0</v>
      </c>
    </row>
    <row r="1525" spans="1:15" s="28" customFormat="1" ht="15" outlineLevel="1" x14ac:dyDescent="0.25">
      <c r="A1525" s="116" t="s">
        <v>3817</v>
      </c>
      <c r="B1525" s="117" t="s">
        <v>3804</v>
      </c>
      <c r="C1525" s="117" t="s">
        <v>1888</v>
      </c>
      <c r="D1525" s="117" t="s">
        <v>3818</v>
      </c>
      <c r="E1525" s="118" t="s">
        <v>3819</v>
      </c>
      <c r="F1525" s="119" t="s">
        <v>238</v>
      </c>
      <c r="G1525" s="120">
        <v>1</v>
      </c>
      <c r="H1525" s="95">
        <f>ROUND(I1525/G1525,20)</f>
        <v>5543.96</v>
      </c>
      <c r="I1525" s="121">
        <v>5543.96</v>
      </c>
      <c r="J1525" s="122">
        <f>ROUND(H1525*$I$13,2)</f>
        <v>6061.77</v>
      </c>
      <c r="K1525" s="121">
        <f>ROUND(G1525*J1525,2)</f>
        <v>6061.77</v>
      </c>
      <c r="L1525" s="121" t="s">
        <v>2396</v>
      </c>
      <c r="M1525" s="235"/>
      <c r="N1525" s="253">
        <f>ROUND(I1525*I$13,2)</f>
        <v>6061.77</v>
      </c>
      <c r="O1525" s="254">
        <f t="shared" si="55"/>
        <v>0</v>
      </c>
    </row>
    <row r="1526" spans="1:15" s="28" customFormat="1" ht="15" outlineLevel="1" x14ac:dyDescent="0.25">
      <c r="A1526" s="90" t="s">
        <v>3820</v>
      </c>
      <c r="B1526" s="91" t="s">
        <v>3804</v>
      </c>
      <c r="C1526" s="91" t="s">
        <v>50</v>
      </c>
      <c r="D1526" s="91" t="s">
        <v>3719</v>
      </c>
      <c r="E1526" s="92" t="s">
        <v>3720</v>
      </c>
      <c r="F1526" s="93" t="s">
        <v>238</v>
      </c>
      <c r="G1526" s="99">
        <v>2</v>
      </c>
      <c r="H1526" s="95">
        <f>ROUND(I1526/G1526,20)</f>
        <v>1042.24</v>
      </c>
      <c r="I1526" s="96">
        <v>2084.48</v>
      </c>
      <c r="J1526" s="95">
        <f>ROUND(H1526*$H$13*$I$13,2)</f>
        <v>1160.0999999999999</v>
      </c>
      <c r="K1526" s="96">
        <f>ROUND(G1526*J1526,2)</f>
        <v>2320.1999999999998</v>
      </c>
      <c r="L1526" s="89"/>
      <c r="M1526" s="235"/>
      <c r="N1526" s="253">
        <f>ROUND(I1526*H$13*I$13,2)</f>
        <v>2320.1999999999998</v>
      </c>
      <c r="O1526" s="254">
        <f t="shared" si="55"/>
        <v>0</v>
      </c>
    </row>
    <row r="1527" spans="1:15" s="28" customFormat="1" ht="15" outlineLevel="1" x14ac:dyDescent="0.25">
      <c r="A1527" s="116" t="s">
        <v>3821</v>
      </c>
      <c r="B1527" s="117" t="s">
        <v>3804</v>
      </c>
      <c r="C1527" s="117" t="s">
        <v>1907</v>
      </c>
      <c r="D1527" s="117" t="s">
        <v>2602</v>
      </c>
      <c r="E1527" s="118" t="s">
        <v>3722</v>
      </c>
      <c r="F1527" s="119" t="s">
        <v>238</v>
      </c>
      <c r="G1527" s="120">
        <v>2</v>
      </c>
      <c r="H1527" s="122">
        <f>ROUND(I1527/G1527,20)</f>
        <v>1178.9100000000001</v>
      </c>
      <c r="I1527" s="121">
        <v>2357.81</v>
      </c>
      <c r="J1527" s="122">
        <f>ROUND(H1527*$I$13,2)</f>
        <v>1289.02</v>
      </c>
      <c r="K1527" s="121">
        <f>ROUND(G1527*J1527,2)</f>
        <v>2578.04</v>
      </c>
      <c r="L1527" s="121" t="s">
        <v>2396</v>
      </c>
      <c r="M1527" s="235"/>
      <c r="N1527" s="253">
        <f>ROUND(I1527*I$13,2)</f>
        <v>2578.0300000000002</v>
      </c>
      <c r="O1527" s="254">
        <f t="shared" si="55"/>
        <v>-0.01</v>
      </c>
    </row>
    <row r="1528" spans="1:15" s="28" customFormat="1" ht="22.5" outlineLevel="1" x14ac:dyDescent="0.25">
      <c r="A1528" s="90" t="s">
        <v>3822</v>
      </c>
      <c r="B1528" s="91" t="s">
        <v>3804</v>
      </c>
      <c r="C1528" s="91" t="s">
        <v>54</v>
      </c>
      <c r="D1528" s="91" t="s">
        <v>3823</v>
      </c>
      <c r="E1528" s="92" t="s">
        <v>3824</v>
      </c>
      <c r="F1528" s="93" t="s">
        <v>238</v>
      </c>
      <c r="G1528" s="99">
        <v>49</v>
      </c>
      <c r="H1528" s="95">
        <f>ROUND(I1528/G1528,20)</f>
        <v>944.8</v>
      </c>
      <c r="I1528" s="96">
        <v>46295.43</v>
      </c>
      <c r="J1528" s="95">
        <f>ROUND(H1528*$H$13*$I$13,2)</f>
        <v>1051.6400000000001</v>
      </c>
      <c r="K1528" s="96">
        <f>ROUND(G1528*J1528,2)</f>
        <v>51530.36</v>
      </c>
      <c r="L1528" s="89"/>
      <c r="M1528" s="235"/>
      <c r="N1528" s="253">
        <f>ROUND(I1528*H$13*I$13,2)</f>
        <v>51530.57</v>
      </c>
      <c r="O1528" s="254">
        <f t="shared" si="55"/>
        <v>0.21</v>
      </c>
    </row>
    <row r="1529" spans="1:15" s="28" customFormat="1" ht="15" outlineLevel="1" x14ac:dyDescent="0.25">
      <c r="A1529" s="116" t="s">
        <v>3825</v>
      </c>
      <c r="B1529" s="117" t="s">
        <v>3804</v>
      </c>
      <c r="C1529" s="117" t="s">
        <v>1950</v>
      </c>
      <c r="D1529" s="117" t="s">
        <v>3826</v>
      </c>
      <c r="E1529" s="118" t="s">
        <v>3827</v>
      </c>
      <c r="F1529" s="119" t="s">
        <v>1827</v>
      </c>
      <c r="G1529" s="143">
        <v>4.9000000000000004</v>
      </c>
      <c r="H1529" s="95">
        <f>ROUND(I1529/G1529,20)</f>
        <v>3835.61</v>
      </c>
      <c r="I1529" s="121">
        <v>18794.490000000002</v>
      </c>
      <c r="J1529" s="122">
        <f>ROUND(H1529*$I$13,2)</f>
        <v>4193.8599999999997</v>
      </c>
      <c r="K1529" s="121">
        <f>ROUND(G1529*J1529,2)</f>
        <v>20549.91</v>
      </c>
      <c r="L1529" s="121" t="s">
        <v>2396</v>
      </c>
      <c r="M1529" s="235"/>
      <c r="N1529" s="253">
        <f>ROUND(I1529*I$13,2)</f>
        <v>20549.900000000001</v>
      </c>
      <c r="O1529" s="254">
        <f t="shared" si="55"/>
        <v>-0.01</v>
      </c>
    </row>
    <row r="1530" spans="1:15" s="28" customFormat="1" ht="22.5" outlineLevel="1" x14ac:dyDescent="0.25">
      <c r="A1530" s="90" t="s">
        <v>3828</v>
      </c>
      <c r="B1530" s="91" t="s">
        <v>3804</v>
      </c>
      <c r="C1530" s="91" t="s">
        <v>58</v>
      </c>
      <c r="D1530" s="91" t="s">
        <v>3829</v>
      </c>
      <c r="E1530" s="92" t="s">
        <v>3830</v>
      </c>
      <c r="F1530" s="93" t="s">
        <v>238</v>
      </c>
      <c r="G1530" s="99">
        <v>62</v>
      </c>
      <c r="H1530" s="95">
        <f>ROUND(I1530/G1530,20)</f>
        <v>945.59</v>
      </c>
      <c r="I1530" s="96">
        <v>58626.39</v>
      </c>
      <c r="J1530" s="95">
        <f>ROUND(H1530*$H$13*$I$13,2)</f>
        <v>1052.52</v>
      </c>
      <c r="K1530" s="96">
        <f>ROUND(G1530*J1530,2)</f>
        <v>65256.24</v>
      </c>
      <c r="L1530" s="89"/>
      <c r="M1530" s="235"/>
      <c r="N1530" s="253">
        <f>ROUND(I1530*H$13*I$13,2)</f>
        <v>65255.93</v>
      </c>
      <c r="O1530" s="254">
        <f t="shared" si="55"/>
        <v>-0.31</v>
      </c>
    </row>
    <row r="1531" spans="1:15" s="28" customFormat="1" ht="15" outlineLevel="1" x14ac:dyDescent="0.25">
      <c r="A1531" s="116" t="s">
        <v>3831</v>
      </c>
      <c r="B1531" s="117" t="s">
        <v>3804</v>
      </c>
      <c r="C1531" s="117" t="s">
        <v>2005</v>
      </c>
      <c r="D1531" s="117" t="s">
        <v>3832</v>
      </c>
      <c r="E1531" s="118" t="s">
        <v>3833</v>
      </c>
      <c r="F1531" s="119" t="s">
        <v>1827</v>
      </c>
      <c r="G1531" s="143">
        <v>6.2</v>
      </c>
      <c r="H1531" s="95">
        <f>ROUND(I1531/G1531,20)</f>
        <v>9005.23</v>
      </c>
      <c r="I1531" s="121">
        <v>55832.43</v>
      </c>
      <c r="J1531" s="122">
        <f>ROUND(H1531*$I$13,2)</f>
        <v>9846.32</v>
      </c>
      <c r="K1531" s="121">
        <f>ROUND(G1531*J1531,2)</f>
        <v>61047.18</v>
      </c>
      <c r="L1531" s="121" t="s">
        <v>2396</v>
      </c>
      <c r="M1531" s="235"/>
      <c r="N1531" s="253">
        <f>ROUND(I1531*I$13,2)</f>
        <v>61047.18</v>
      </c>
      <c r="O1531" s="254">
        <f t="shared" si="55"/>
        <v>0</v>
      </c>
    </row>
    <row r="1532" spans="1:15" s="28" customFormat="1" ht="22.5" outlineLevel="1" x14ac:dyDescent="0.25">
      <c r="A1532" s="90" t="s">
        <v>3834</v>
      </c>
      <c r="B1532" s="91" t="s">
        <v>3804</v>
      </c>
      <c r="C1532" s="91" t="s">
        <v>62</v>
      </c>
      <c r="D1532" s="91" t="s">
        <v>3835</v>
      </c>
      <c r="E1532" s="92" t="s">
        <v>3836</v>
      </c>
      <c r="F1532" s="93" t="s">
        <v>238</v>
      </c>
      <c r="G1532" s="99">
        <v>60</v>
      </c>
      <c r="H1532" s="95">
        <f>ROUND(I1532/G1532,20)</f>
        <v>6387.45</v>
      </c>
      <c r="I1532" s="96">
        <v>383246.82</v>
      </c>
      <c r="J1532" s="95">
        <f>ROUND(H1532*$H$13*$I$13,2)</f>
        <v>7109.75</v>
      </c>
      <c r="K1532" s="96">
        <f>ROUND(G1532*J1532,2)</f>
        <v>426585</v>
      </c>
      <c r="L1532" s="89"/>
      <c r="M1532" s="235"/>
      <c r="N1532" s="253">
        <f>ROUND(I1532*H$13*I$13,2)</f>
        <v>426584.83</v>
      </c>
      <c r="O1532" s="254">
        <f t="shared" si="55"/>
        <v>-0.17</v>
      </c>
    </row>
    <row r="1533" spans="1:15" s="28" customFormat="1" ht="22.5" outlineLevel="1" x14ac:dyDescent="0.25">
      <c r="A1533" s="116" t="s">
        <v>3837</v>
      </c>
      <c r="B1533" s="117" t="s">
        <v>3804</v>
      </c>
      <c r="C1533" s="117" t="s">
        <v>2013</v>
      </c>
      <c r="D1533" s="117" t="s">
        <v>3838</v>
      </c>
      <c r="E1533" s="118" t="s">
        <v>3839</v>
      </c>
      <c r="F1533" s="119" t="s">
        <v>1827</v>
      </c>
      <c r="G1533" s="120">
        <v>6</v>
      </c>
      <c r="H1533" s="95">
        <f>ROUND(I1533/G1533,20)</f>
        <v>11673.78</v>
      </c>
      <c r="I1533" s="121">
        <v>70042.679999999993</v>
      </c>
      <c r="J1533" s="122">
        <f>ROUND(H1533*$I$13,2)</f>
        <v>12764.11</v>
      </c>
      <c r="K1533" s="121">
        <f>ROUND(G1533*J1533,2)</f>
        <v>76584.66</v>
      </c>
      <c r="L1533" s="121" t="s">
        <v>2396</v>
      </c>
      <c r="M1533" s="235"/>
      <c r="N1533" s="253">
        <f>ROUND(I1533*I$13,2)</f>
        <v>76584.67</v>
      </c>
      <c r="O1533" s="254">
        <f t="shared" si="55"/>
        <v>0.01</v>
      </c>
    </row>
    <row r="1534" spans="1:15" s="28" customFormat="1" ht="15" outlineLevel="1" x14ac:dyDescent="0.25">
      <c r="A1534" s="90" t="s">
        <v>3840</v>
      </c>
      <c r="B1534" s="91" t="s">
        <v>3804</v>
      </c>
      <c r="C1534" s="91" t="s">
        <v>70</v>
      </c>
      <c r="D1534" s="91" t="s">
        <v>3652</v>
      </c>
      <c r="E1534" s="92" t="s">
        <v>3653</v>
      </c>
      <c r="F1534" s="93" t="s">
        <v>238</v>
      </c>
      <c r="G1534" s="99">
        <v>1</v>
      </c>
      <c r="H1534" s="95">
        <f>ROUND(I1534/G1534,20)</f>
        <v>1428.17</v>
      </c>
      <c r="I1534" s="96">
        <v>1428.17</v>
      </c>
      <c r="J1534" s="95">
        <f>ROUND(H1534*$H$13*$I$13,2)</f>
        <v>1589.67</v>
      </c>
      <c r="K1534" s="96">
        <f>ROUND(G1534*J1534,2)</f>
        <v>1589.67</v>
      </c>
      <c r="L1534" s="89"/>
      <c r="M1534" s="235"/>
      <c r="N1534" s="253">
        <f>ROUND(I1534*H$13*I$13,2)</f>
        <v>1589.67</v>
      </c>
      <c r="O1534" s="254">
        <f t="shared" si="55"/>
        <v>0</v>
      </c>
    </row>
    <row r="1535" spans="1:15" s="28" customFormat="1" ht="15" outlineLevel="1" x14ac:dyDescent="0.25">
      <c r="A1535" s="116" t="s">
        <v>3841</v>
      </c>
      <c r="B1535" s="117" t="s">
        <v>3804</v>
      </c>
      <c r="C1535" s="117" t="s">
        <v>2040</v>
      </c>
      <c r="D1535" s="117" t="s">
        <v>3842</v>
      </c>
      <c r="E1535" s="118" t="s">
        <v>3843</v>
      </c>
      <c r="F1535" s="119" t="s">
        <v>1827</v>
      </c>
      <c r="G1535" s="143">
        <v>0.1</v>
      </c>
      <c r="H1535" s="95">
        <f>ROUND(I1535/G1535,20)</f>
        <v>6114.1</v>
      </c>
      <c r="I1535" s="121">
        <v>611.41</v>
      </c>
      <c r="J1535" s="122">
        <f>ROUND(H1535*$I$13,2)</f>
        <v>6685.16</v>
      </c>
      <c r="K1535" s="121">
        <f>ROUND(G1535*J1535,2)</f>
        <v>668.52</v>
      </c>
      <c r="L1535" s="121" t="s">
        <v>2396</v>
      </c>
      <c r="M1535" s="235"/>
      <c r="N1535" s="253">
        <f>ROUND(I1535*I$13,2)</f>
        <v>668.52</v>
      </c>
      <c r="O1535" s="254">
        <f t="shared" si="55"/>
        <v>0</v>
      </c>
    </row>
    <row r="1536" spans="1:15" s="263" customFormat="1" ht="15" outlineLevel="1" x14ac:dyDescent="0.25">
      <c r="A1536" s="90"/>
      <c r="B1536" s="91"/>
      <c r="C1536" s="91"/>
      <c r="D1536" s="91"/>
      <c r="E1536" s="103" t="s">
        <v>3723</v>
      </c>
      <c r="F1536" s="93"/>
      <c r="G1536" s="98"/>
      <c r="H1536" s="95"/>
      <c r="I1536" s="96"/>
      <c r="J1536" s="95"/>
      <c r="K1536" s="96"/>
      <c r="L1536" s="96"/>
      <c r="M1536" s="260"/>
      <c r="N1536" s="261">
        <f>ROUND(I1536*H$13*I$13,2)</f>
        <v>0</v>
      </c>
      <c r="O1536" s="262">
        <f t="shared" si="55"/>
        <v>0</v>
      </c>
    </row>
    <row r="1537" spans="1:15" s="28" customFormat="1" ht="15" outlineLevel="1" x14ac:dyDescent="0.25">
      <c r="A1537" s="90" t="s">
        <v>3844</v>
      </c>
      <c r="B1537" s="91" t="s">
        <v>3804</v>
      </c>
      <c r="C1537" s="91" t="s">
        <v>91</v>
      </c>
      <c r="D1537" s="91" t="s">
        <v>3137</v>
      </c>
      <c r="E1537" s="92" t="s">
        <v>3138</v>
      </c>
      <c r="F1537" s="93" t="s">
        <v>180</v>
      </c>
      <c r="G1537" s="98">
        <v>2.5</v>
      </c>
      <c r="H1537" s="95">
        <f>ROUND(I1537/G1537,20)</f>
        <v>19495.7</v>
      </c>
      <c r="I1537" s="96">
        <v>48739.26</v>
      </c>
      <c r="J1537" s="95">
        <f>ROUND(H1537*$H$13*$I$13,2)</f>
        <v>21700.3</v>
      </c>
      <c r="K1537" s="96">
        <f>ROUND(G1537*J1537,2)</f>
        <v>54250.75</v>
      </c>
      <c r="L1537" s="89"/>
      <c r="M1537" s="235"/>
      <c r="N1537" s="253">
        <f>ROUND(I1537*H$13*I$13,2)</f>
        <v>54250.75</v>
      </c>
      <c r="O1537" s="254">
        <f t="shared" si="55"/>
        <v>0</v>
      </c>
    </row>
    <row r="1538" spans="1:15" s="28" customFormat="1" ht="15" outlineLevel="1" x14ac:dyDescent="0.25">
      <c r="A1538" s="90" t="s">
        <v>3845</v>
      </c>
      <c r="B1538" s="91" t="s">
        <v>3804</v>
      </c>
      <c r="C1538" s="91" t="s">
        <v>207</v>
      </c>
      <c r="D1538" s="91" t="s">
        <v>3784</v>
      </c>
      <c r="E1538" s="92" t="s">
        <v>3785</v>
      </c>
      <c r="F1538" s="93" t="s">
        <v>1827</v>
      </c>
      <c r="G1538" s="99">
        <v>50</v>
      </c>
      <c r="H1538" s="95">
        <f>ROUND(I1538/G1538,20)</f>
        <v>17.600000000000001</v>
      </c>
      <c r="I1538" s="96">
        <v>880.2</v>
      </c>
      <c r="J1538" s="95">
        <f>ROUND(H1538*$H$13*$I$13,2)</f>
        <v>19.59</v>
      </c>
      <c r="K1538" s="96">
        <f>ROUND(G1538*J1538,2)</f>
        <v>979.5</v>
      </c>
      <c r="L1538" s="89"/>
      <c r="M1538" s="235"/>
      <c r="N1538" s="253">
        <f>ROUND(I1538*H$13*I$13,2)</f>
        <v>979.73</v>
      </c>
      <c r="O1538" s="254">
        <f t="shared" si="55"/>
        <v>0.23</v>
      </c>
    </row>
    <row r="1539" spans="1:15" s="28" customFormat="1" ht="22.5" outlineLevel="1" x14ac:dyDescent="0.25">
      <c r="A1539" s="90" t="s">
        <v>3846</v>
      </c>
      <c r="B1539" s="91" t="s">
        <v>3804</v>
      </c>
      <c r="C1539" s="91" t="s">
        <v>2699</v>
      </c>
      <c r="D1539" s="91" t="s">
        <v>3140</v>
      </c>
      <c r="E1539" s="92" t="s">
        <v>3141</v>
      </c>
      <c r="F1539" s="93" t="s">
        <v>2011</v>
      </c>
      <c r="G1539" s="98">
        <v>25.5</v>
      </c>
      <c r="H1539" s="95">
        <f>ROUND(I1539/G1539,20)</f>
        <v>157.56</v>
      </c>
      <c r="I1539" s="96">
        <v>4017.72</v>
      </c>
      <c r="J1539" s="95">
        <f>ROUND(H1539*$H$13*$I$13,2)</f>
        <v>175.38</v>
      </c>
      <c r="K1539" s="96">
        <f>ROUND(G1539*J1539,2)</f>
        <v>4472.1899999999996</v>
      </c>
      <c r="L1539" s="89"/>
      <c r="M1539" s="235"/>
      <c r="N1539" s="253">
        <f>ROUND(I1539*H$13*I$13,2)</f>
        <v>4472.05</v>
      </c>
      <c r="O1539" s="254">
        <f t="shared" si="55"/>
        <v>-0.14000000000000001</v>
      </c>
    </row>
    <row r="1540" spans="1:15" s="28" customFormat="1" ht="15" outlineLevel="1" x14ac:dyDescent="0.25">
      <c r="A1540" s="90" t="s">
        <v>3847</v>
      </c>
      <c r="B1540" s="91" t="s">
        <v>3804</v>
      </c>
      <c r="C1540" s="91" t="s">
        <v>94</v>
      </c>
      <c r="D1540" s="91" t="s">
        <v>3730</v>
      </c>
      <c r="E1540" s="92" t="s">
        <v>3731</v>
      </c>
      <c r="F1540" s="93" t="s">
        <v>180</v>
      </c>
      <c r="G1540" s="100">
        <v>7.22</v>
      </c>
      <c r="H1540" s="95">
        <f>ROUND(I1540/G1540,20)</f>
        <v>18889.87</v>
      </c>
      <c r="I1540" s="96">
        <v>136384.84</v>
      </c>
      <c r="J1540" s="95">
        <f>ROUND(H1540*$H$13*$I$13,2)</f>
        <v>21025.96</v>
      </c>
      <c r="K1540" s="96">
        <f>ROUND(G1540*J1540,2)</f>
        <v>151807.43</v>
      </c>
      <c r="L1540" s="89"/>
      <c r="M1540" s="235"/>
      <c r="N1540" s="253">
        <f>ROUND(I1540*H$13*I$13,2)</f>
        <v>151807.4</v>
      </c>
      <c r="O1540" s="254">
        <f t="shared" si="55"/>
        <v>-0.03</v>
      </c>
    </row>
    <row r="1541" spans="1:15" s="28" customFormat="1" ht="15" outlineLevel="1" x14ac:dyDescent="0.25">
      <c r="A1541" s="90" t="s">
        <v>3848</v>
      </c>
      <c r="B1541" s="91" t="s">
        <v>3804</v>
      </c>
      <c r="C1541" s="91" t="s">
        <v>216</v>
      </c>
      <c r="D1541" s="91" t="s">
        <v>3733</v>
      </c>
      <c r="E1541" s="92" t="s">
        <v>3734</v>
      </c>
      <c r="F1541" s="93" t="s">
        <v>180</v>
      </c>
      <c r="G1541" s="100">
        <v>7.22</v>
      </c>
      <c r="H1541" s="95">
        <f>ROUND(I1541/G1541,20)</f>
        <v>6992.7</v>
      </c>
      <c r="I1541" s="96">
        <v>50487.29</v>
      </c>
      <c r="J1541" s="95">
        <f>ROUND(H1541*$H$13*$I$13,2)</f>
        <v>7783.44</v>
      </c>
      <c r="K1541" s="96">
        <f>ROUND(G1541*J1541,2)</f>
        <v>56196.44</v>
      </c>
      <c r="L1541" s="89"/>
      <c r="M1541" s="235"/>
      <c r="N1541" s="253">
        <f>ROUND(I1541*H$13*I$13,2)</f>
        <v>56196.45</v>
      </c>
      <c r="O1541" s="254">
        <f t="shared" si="55"/>
        <v>0.01</v>
      </c>
    </row>
    <row r="1542" spans="1:15" s="28" customFormat="1" ht="22.5" outlineLevel="1" x14ac:dyDescent="0.25">
      <c r="A1542" s="90" t="s">
        <v>3849</v>
      </c>
      <c r="B1542" s="91" t="s">
        <v>3804</v>
      </c>
      <c r="C1542" s="91" t="s">
        <v>95</v>
      </c>
      <c r="D1542" s="91" t="s">
        <v>3149</v>
      </c>
      <c r="E1542" s="92" t="s">
        <v>3150</v>
      </c>
      <c r="F1542" s="93" t="s">
        <v>180</v>
      </c>
      <c r="G1542" s="100">
        <v>9.7200000000000006</v>
      </c>
      <c r="H1542" s="95">
        <f>ROUND(I1542/G1542,20)</f>
        <v>13066.48</v>
      </c>
      <c r="I1542" s="96">
        <v>127006.2</v>
      </c>
      <c r="J1542" s="95">
        <f>ROUND(H1542*$H$13*$I$13,2)</f>
        <v>14544.05</v>
      </c>
      <c r="K1542" s="96">
        <f>ROUND(G1542*J1542,2)</f>
        <v>141368.17000000001</v>
      </c>
      <c r="L1542" s="89"/>
      <c r="M1542" s="235"/>
      <c r="N1542" s="253">
        <f>ROUND(I1542*H$13*I$13,2)</f>
        <v>141368.21</v>
      </c>
      <c r="O1542" s="254">
        <f t="shared" si="55"/>
        <v>0.04</v>
      </c>
    </row>
    <row r="1543" spans="1:15" s="28" customFormat="1" ht="15" outlineLevel="1" x14ac:dyDescent="0.25">
      <c r="A1543" s="90" t="s">
        <v>3850</v>
      </c>
      <c r="B1543" s="91" t="s">
        <v>3804</v>
      </c>
      <c r="C1543" s="91" t="s">
        <v>224</v>
      </c>
      <c r="D1543" s="91" t="s">
        <v>3851</v>
      </c>
      <c r="E1543" s="92" t="s">
        <v>3852</v>
      </c>
      <c r="F1543" s="93" t="s">
        <v>180</v>
      </c>
      <c r="G1543" s="100">
        <v>0.98</v>
      </c>
      <c r="H1543" s="95">
        <f>ROUND(I1543/G1543,20)</f>
        <v>30997.49</v>
      </c>
      <c r="I1543" s="96">
        <v>30377.54</v>
      </c>
      <c r="J1543" s="95">
        <f>ROUND(H1543*$H$13*$I$13,2)</f>
        <v>34502.720000000001</v>
      </c>
      <c r="K1543" s="96">
        <f>ROUND(G1543*J1543,2)</f>
        <v>33812.67</v>
      </c>
      <c r="L1543" s="89"/>
      <c r="M1543" s="235"/>
      <c r="N1543" s="253">
        <f>ROUND(I1543*H$13*I$13,2)</f>
        <v>33812.67</v>
      </c>
      <c r="O1543" s="254">
        <f t="shared" si="55"/>
        <v>0</v>
      </c>
    </row>
    <row r="1544" spans="1:15" s="28" customFormat="1" ht="45" outlineLevel="1" x14ac:dyDescent="0.25">
      <c r="A1544" s="90" t="s">
        <v>3853</v>
      </c>
      <c r="B1544" s="91" t="s">
        <v>3804</v>
      </c>
      <c r="C1544" s="91" t="s">
        <v>313</v>
      </c>
      <c r="D1544" s="91" t="s">
        <v>3854</v>
      </c>
      <c r="E1544" s="92" t="s">
        <v>3855</v>
      </c>
      <c r="F1544" s="93" t="s">
        <v>210</v>
      </c>
      <c r="G1544" s="97">
        <v>1.0250999999999999</v>
      </c>
      <c r="H1544" s="95">
        <f>ROUND(I1544/G1544,20)</f>
        <v>35675.1</v>
      </c>
      <c r="I1544" s="96">
        <v>36570.550000000003</v>
      </c>
      <c r="J1544" s="95">
        <f>ROUND(H1544*$H$13*$I$13,2)</f>
        <v>39709.279999999999</v>
      </c>
      <c r="K1544" s="96">
        <f>ROUND(G1544*J1544,2)</f>
        <v>40705.980000000003</v>
      </c>
      <c r="L1544" s="89"/>
      <c r="M1544" s="235"/>
      <c r="N1544" s="253">
        <f>ROUND(I1544*H$13*I$13,2)</f>
        <v>40705.99</v>
      </c>
      <c r="O1544" s="254">
        <f t="shared" si="55"/>
        <v>0.01</v>
      </c>
    </row>
    <row r="1545" spans="1:15" s="28" customFormat="1" ht="15" outlineLevel="1" x14ac:dyDescent="0.25">
      <c r="A1545" s="90" t="s">
        <v>3856</v>
      </c>
      <c r="B1545" s="91" t="s">
        <v>3804</v>
      </c>
      <c r="C1545" s="91" t="s">
        <v>3131</v>
      </c>
      <c r="D1545" s="91" t="s">
        <v>3857</v>
      </c>
      <c r="E1545" s="92" t="s">
        <v>3858</v>
      </c>
      <c r="F1545" s="93" t="s">
        <v>202</v>
      </c>
      <c r="G1545" s="97">
        <v>6.1199999999999997E-2</v>
      </c>
      <c r="H1545" s="95">
        <f>ROUND(I1545/G1545,20)</f>
        <v>29105.07</v>
      </c>
      <c r="I1545" s="96">
        <v>1781.23</v>
      </c>
      <c r="J1545" s="95">
        <f>ROUND(H1545*$H$13*$I$13,2)</f>
        <v>32396.31</v>
      </c>
      <c r="K1545" s="96">
        <f>ROUND(G1545*J1545,2)</f>
        <v>1982.65</v>
      </c>
      <c r="L1545" s="89"/>
      <c r="M1545" s="235"/>
      <c r="N1545" s="253">
        <f>ROUND(I1545*H$13*I$13,2)</f>
        <v>1982.65</v>
      </c>
      <c r="O1545" s="254">
        <f t="shared" si="55"/>
        <v>0</v>
      </c>
    </row>
    <row r="1546" spans="1:15" s="28" customFormat="1" ht="15" outlineLevel="1" x14ac:dyDescent="0.25">
      <c r="A1546" s="90" t="s">
        <v>3859</v>
      </c>
      <c r="B1546" s="91" t="s">
        <v>3804</v>
      </c>
      <c r="C1546" s="91" t="s">
        <v>3134</v>
      </c>
      <c r="D1546" s="91" t="s">
        <v>3860</v>
      </c>
      <c r="E1546" s="92" t="s">
        <v>3861</v>
      </c>
      <c r="F1546" s="93" t="s">
        <v>202</v>
      </c>
      <c r="G1546" s="97">
        <v>5.1000000000000004E-3</v>
      </c>
      <c r="H1546" s="95">
        <f>ROUND(I1546/G1546,20)</f>
        <v>117570.59</v>
      </c>
      <c r="I1546" s="96">
        <v>599.61</v>
      </c>
      <c r="J1546" s="95">
        <f>ROUND(H1546*$H$13*$I$13,2)</f>
        <v>130865.61</v>
      </c>
      <c r="K1546" s="96">
        <f>ROUND(G1546*J1546,2)</f>
        <v>667.41</v>
      </c>
      <c r="L1546" s="89"/>
      <c r="M1546" s="235"/>
      <c r="N1546" s="253">
        <f>ROUND(I1546*H$13*I$13,2)</f>
        <v>667.41</v>
      </c>
      <c r="O1546" s="254">
        <f t="shared" si="55"/>
        <v>0</v>
      </c>
    </row>
    <row r="1547" spans="1:15" s="28" customFormat="1" ht="19.5" customHeight="1" x14ac:dyDescent="0.25">
      <c r="A1547" s="79" t="s">
        <v>115</v>
      </c>
      <c r="B1547" s="299" t="s">
        <v>3862</v>
      </c>
      <c r="C1547" s="299"/>
      <c r="D1547" s="299"/>
      <c r="E1547" s="80" t="s">
        <v>3863</v>
      </c>
      <c r="F1547" s="81"/>
      <c r="G1547" s="82"/>
      <c r="H1547" s="83">
        <v>1599584.55</v>
      </c>
      <c r="I1547" s="83">
        <f>SUM(I1549:I1574)</f>
        <v>1599584.55</v>
      </c>
      <c r="J1547" s="83"/>
      <c r="K1547" s="83">
        <f t="shared" ref="K1547" si="60">SUM(K1549:K1574)</f>
        <v>1763553.15</v>
      </c>
      <c r="L1547" s="83"/>
      <c r="M1547" s="235"/>
      <c r="N1547" s="253">
        <f>ROUND(I1547*H$13*I$13,2)</f>
        <v>1780467.49</v>
      </c>
      <c r="O1547" s="254">
        <f t="shared" si="55"/>
        <v>16914.34</v>
      </c>
    </row>
    <row r="1548" spans="1:15" s="28" customFormat="1" ht="15" customHeight="1" x14ac:dyDescent="0.25">
      <c r="A1548" s="152"/>
      <c r="B1548" s="153"/>
      <c r="C1548" s="153"/>
      <c r="D1548" s="153"/>
      <c r="E1548" s="111" t="s">
        <v>2288</v>
      </c>
      <c r="F1548" s="154"/>
      <c r="G1548" s="155"/>
      <c r="H1548" s="115"/>
      <c r="I1548" s="115">
        <f>I1550+I1551+I1552+I1554+I1556+I1558+I1559+I1561+I1563</f>
        <v>859453.41</v>
      </c>
      <c r="J1548" s="122"/>
      <c r="K1548" s="115">
        <f t="shared" ref="K1548" si="61">K1550+K1551+K1552+K1554+K1556+K1558+K1559+K1561+K1563</f>
        <v>939726.47</v>
      </c>
      <c r="L1548" s="115"/>
      <c r="M1548" s="235"/>
      <c r="N1548" s="253">
        <f>ROUND(I1548*H$13*I$13,2)</f>
        <v>956641.43</v>
      </c>
      <c r="O1548" s="254">
        <f t="shared" si="55"/>
        <v>16914.96</v>
      </c>
    </row>
    <row r="1549" spans="1:15" s="28" customFormat="1" ht="15" outlineLevel="1" x14ac:dyDescent="0.25">
      <c r="A1549" s="90" t="s">
        <v>231</v>
      </c>
      <c r="B1549" s="91" t="s">
        <v>3862</v>
      </c>
      <c r="C1549" s="91" t="s">
        <v>40</v>
      </c>
      <c r="D1549" s="91" t="s">
        <v>3643</v>
      </c>
      <c r="E1549" s="92" t="s">
        <v>3644</v>
      </c>
      <c r="F1549" s="93" t="s">
        <v>238</v>
      </c>
      <c r="G1549" s="99">
        <v>1</v>
      </c>
      <c r="H1549" s="95">
        <f>ROUND(I1549/G1549,2)</f>
        <v>1347.19</v>
      </c>
      <c r="I1549" s="96">
        <v>1347.19</v>
      </c>
      <c r="J1549" s="95">
        <f>ROUND(H1549*$H$13*$I$13,2)</f>
        <v>1499.53</v>
      </c>
      <c r="K1549" s="96">
        <f>ROUND(G1549*J1549,2)</f>
        <v>1499.53</v>
      </c>
      <c r="L1549" s="89"/>
      <c r="M1549" s="235"/>
      <c r="N1549" s="253">
        <f>ROUND(I1549*H$13*I$13,2)</f>
        <v>1499.53</v>
      </c>
      <c r="O1549" s="254">
        <f t="shared" si="55"/>
        <v>0</v>
      </c>
    </row>
    <row r="1550" spans="1:15" s="28" customFormat="1" ht="22.5" outlineLevel="1" x14ac:dyDescent="0.25">
      <c r="A1550" s="116" t="s">
        <v>319</v>
      </c>
      <c r="B1550" s="117" t="s">
        <v>3862</v>
      </c>
      <c r="C1550" s="117" t="s">
        <v>165</v>
      </c>
      <c r="D1550" s="117" t="s">
        <v>2602</v>
      </c>
      <c r="E1550" s="118" t="s">
        <v>3645</v>
      </c>
      <c r="F1550" s="119" t="s">
        <v>238</v>
      </c>
      <c r="G1550" s="120">
        <v>1</v>
      </c>
      <c r="H1550" s="122">
        <f>ROUND(I1550/G1550,2)</f>
        <v>59333.13</v>
      </c>
      <c r="I1550" s="121">
        <v>59333.13</v>
      </c>
      <c r="J1550" s="122">
        <f>ROUND(H1550*$I$13,2)</f>
        <v>64874.84</v>
      </c>
      <c r="K1550" s="121">
        <f>ROUND(G1550*J1550,2)</f>
        <v>64874.84</v>
      </c>
      <c r="L1550" s="121" t="s">
        <v>2396</v>
      </c>
      <c r="M1550" s="235"/>
      <c r="N1550" s="253">
        <f t="shared" ref="N1550:N1552" si="62">ROUND(I1550*I$13,2)</f>
        <v>64874.84</v>
      </c>
      <c r="O1550" s="254">
        <f t="shared" si="55"/>
        <v>0</v>
      </c>
    </row>
    <row r="1551" spans="1:15" s="28" customFormat="1" ht="15" outlineLevel="1" x14ac:dyDescent="0.25">
      <c r="A1551" s="116" t="s">
        <v>323</v>
      </c>
      <c r="B1551" s="117" t="s">
        <v>3862</v>
      </c>
      <c r="C1551" s="117" t="s">
        <v>169</v>
      </c>
      <c r="D1551" s="117" t="s">
        <v>2602</v>
      </c>
      <c r="E1551" s="118" t="s">
        <v>3864</v>
      </c>
      <c r="F1551" s="119" t="s">
        <v>238</v>
      </c>
      <c r="G1551" s="120">
        <v>1</v>
      </c>
      <c r="H1551" s="122">
        <f>ROUND(I1551/G1551,2)</f>
        <v>10260.799999999999</v>
      </c>
      <c r="I1551" s="121">
        <v>10260.799999999999</v>
      </c>
      <c r="J1551" s="122">
        <f>ROUND(H1551*$I$13,2)</f>
        <v>11219.16</v>
      </c>
      <c r="K1551" s="121">
        <f>ROUND(G1551*J1551,2)</f>
        <v>11219.16</v>
      </c>
      <c r="L1551" s="121" t="s">
        <v>2396</v>
      </c>
      <c r="M1551" s="235"/>
      <c r="N1551" s="253">
        <f t="shared" si="62"/>
        <v>11219.16</v>
      </c>
      <c r="O1551" s="254">
        <f t="shared" si="55"/>
        <v>0</v>
      </c>
    </row>
    <row r="1552" spans="1:15" s="28" customFormat="1" ht="15" outlineLevel="1" x14ac:dyDescent="0.25">
      <c r="A1552" s="116" t="s">
        <v>2520</v>
      </c>
      <c r="B1552" s="117" t="s">
        <v>3862</v>
      </c>
      <c r="C1552" s="117" t="s">
        <v>173</v>
      </c>
      <c r="D1552" s="117" t="s">
        <v>2602</v>
      </c>
      <c r="E1552" s="118" t="s">
        <v>3650</v>
      </c>
      <c r="F1552" s="119" t="s">
        <v>238</v>
      </c>
      <c r="G1552" s="120">
        <v>1</v>
      </c>
      <c r="H1552" s="122">
        <f>ROUND(I1552/G1552,2)</f>
        <v>1943.51</v>
      </c>
      <c r="I1552" s="121">
        <v>1943.51</v>
      </c>
      <c r="J1552" s="122">
        <f>ROUND(H1552*$I$13,2)</f>
        <v>2125.0300000000002</v>
      </c>
      <c r="K1552" s="121">
        <f>ROUND(G1552*J1552,2)</f>
        <v>2125.0300000000002</v>
      </c>
      <c r="L1552" s="121" t="s">
        <v>2396</v>
      </c>
      <c r="M1552" s="235"/>
      <c r="N1552" s="253">
        <f t="shared" si="62"/>
        <v>2125.0300000000002</v>
      </c>
      <c r="O1552" s="254">
        <f t="shared" si="55"/>
        <v>0</v>
      </c>
    </row>
    <row r="1553" spans="1:15" s="28" customFormat="1" ht="15" outlineLevel="1" x14ac:dyDescent="0.25">
      <c r="A1553" s="90" t="s">
        <v>2524</v>
      </c>
      <c r="B1553" s="91" t="s">
        <v>3862</v>
      </c>
      <c r="C1553" s="91" t="s">
        <v>41</v>
      </c>
      <c r="D1553" s="91" t="s">
        <v>3710</v>
      </c>
      <c r="E1553" s="92" t="s">
        <v>3711</v>
      </c>
      <c r="F1553" s="93" t="s">
        <v>238</v>
      </c>
      <c r="G1553" s="99">
        <v>1</v>
      </c>
      <c r="H1553" s="95">
        <f>ROUND(I1553/G1553,2)</f>
        <v>14139.19</v>
      </c>
      <c r="I1553" s="96">
        <v>14139.19</v>
      </c>
      <c r="J1553" s="95">
        <f>ROUND(H1553*$H$13*$I$13,2)</f>
        <v>15738.07</v>
      </c>
      <c r="K1553" s="96">
        <f>ROUND(G1553*J1553,2)</f>
        <v>15738.07</v>
      </c>
      <c r="L1553" s="89"/>
      <c r="M1553" s="235"/>
      <c r="N1553" s="253">
        <f>ROUND(I1553*H$13*I$13,2)</f>
        <v>15738.07</v>
      </c>
      <c r="O1553" s="254">
        <f t="shared" si="55"/>
        <v>0</v>
      </c>
    </row>
    <row r="1554" spans="1:15" s="28" customFormat="1" ht="15" outlineLevel="1" x14ac:dyDescent="0.25">
      <c r="A1554" s="116" t="s">
        <v>2528</v>
      </c>
      <c r="B1554" s="117" t="s">
        <v>3862</v>
      </c>
      <c r="C1554" s="117" t="s">
        <v>283</v>
      </c>
      <c r="D1554" s="117" t="s">
        <v>2602</v>
      </c>
      <c r="E1554" s="118" t="s">
        <v>3865</v>
      </c>
      <c r="F1554" s="119" t="s">
        <v>238</v>
      </c>
      <c r="G1554" s="120">
        <v>1</v>
      </c>
      <c r="H1554" s="95">
        <f>ROUND(I1554/G1554,2)</f>
        <v>31249.17</v>
      </c>
      <c r="I1554" s="121">
        <v>31249.17</v>
      </c>
      <c r="J1554" s="122">
        <f>ROUND(H1554*$I$13,2)</f>
        <v>34167.839999999997</v>
      </c>
      <c r="K1554" s="121">
        <f>ROUND(G1554*J1554,2)</f>
        <v>34167.839999999997</v>
      </c>
      <c r="L1554" s="121" t="s">
        <v>2396</v>
      </c>
      <c r="M1554" s="235"/>
      <c r="N1554" s="253">
        <f>ROUND(I1554*I$13,2)</f>
        <v>34167.839999999997</v>
      </c>
      <c r="O1554" s="254">
        <f t="shared" si="55"/>
        <v>0</v>
      </c>
    </row>
    <row r="1555" spans="1:15" s="28" customFormat="1" ht="15" outlineLevel="1" x14ac:dyDescent="0.25">
      <c r="A1555" s="90" t="s">
        <v>2532</v>
      </c>
      <c r="B1555" s="91" t="s">
        <v>3862</v>
      </c>
      <c r="C1555" s="91" t="s">
        <v>44</v>
      </c>
      <c r="D1555" s="91" t="s">
        <v>3866</v>
      </c>
      <c r="E1555" s="92" t="s">
        <v>3867</v>
      </c>
      <c r="F1555" s="93" t="s">
        <v>238</v>
      </c>
      <c r="G1555" s="99">
        <v>1</v>
      </c>
      <c r="H1555" s="95">
        <f>ROUND(I1555/G1555,2)</f>
        <v>8787.7199999999993</v>
      </c>
      <c r="I1555" s="96">
        <v>8787.7199999999993</v>
      </c>
      <c r="J1555" s="95">
        <f>ROUND(H1555*$H$13*$I$13,2)</f>
        <v>9781.4500000000007</v>
      </c>
      <c r="K1555" s="96">
        <f>ROUND(G1555*J1555,2)</f>
        <v>9781.4500000000007</v>
      </c>
      <c r="L1555" s="89"/>
      <c r="M1555" s="235"/>
      <c r="N1555" s="253">
        <f>ROUND(I1555*H$13*I$13,2)</f>
        <v>9781.4500000000007</v>
      </c>
      <c r="O1555" s="254">
        <f t="shared" si="55"/>
        <v>0</v>
      </c>
    </row>
    <row r="1556" spans="1:15" s="28" customFormat="1" ht="15" outlineLevel="1" x14ac:dyDescent="0.25">
      <c r="A1556" s="116" t="s">
        <v>2536</v>
      </c>
      <c r="B1556" s="117" t="s">
        <v>3862</v>
      </c>
      <c r="C1556" s="117" t="s">
        <v>1817</v>
      </c>
      <c r="D1556" s="117" t="s">
        <v>2602</v>
      </c>
      <c r="E1556" s="118" t="s">
        <v>3868</v>
      </c>
      <c r="F1556" s="119" t="s">
        <v>238</v>
      </c>
      <c r="G1556" s="120">
        <v>1</v>
      </c>
      <c r="H1556" s="95">
        <f>ROUND(I1556/G1556,2)</f>
        <v>60052.6</v>
      </c>
      <c r="I1556" s="121">
        <v>60052.6</v>
      </c>
      <c r="J1556" s="122">
        <f>ROUND(H1556*$I$13,2)</f>
        <v>65661.509999999995</v>
      </c>
      <c r="K1556" s="121">
        <f>ROUND(G1556*J1556,2)</f>
        <v>65661.509999999995</v>
      </c>
      <c r="L1556" s="121" t="s">
        <v>2396</v>
      </c>
      <c r="M1556" s="235"/>
      <c r="N1556" s="253">
        <f>ROUND(I1556*I$13,2)</f>
        <v>65661.509999999995</v>
      </c>
      <c r="O1556" s="254">
        <f t="shared" si="55"/>
        <v>0</v>
      </c>
    </row>
    <row r="1557" spans="1:15" s="28" customFormat="1" ht="15" outlineLevel="1" x14ac:dyDescent="0.25">
      <c r="A1557" s="90" t="s">
        <v>2540</v>
      </c>
      <c r="B1557" s="91" t="s">
        <v>3862</v>
      </c>
      <c r="C1557" s="91" t="s">
        <v>46</v>
      </c>
      <c r="D1557" s="91" t="s">
        <v>3719</v>
      </c>
      <c r="E1557" s="92" t="s">
        <v>3720</v>
      </c>
      <c r="F1557" s="93" t="s">
        <v>238</v>
      </c>
      <c r="G1557" s="99">
        <v>5</v>
      </c>
      <c r="H1557" s="95">
        <f>ROUND(I1557/G1557,2)</f>
        <v>1042.24</v>
      </c>
      <c r="I1557" s="96">
        <v>5211.21</v>
      </c>
      <c r="J1557" s="95">
        <f>ROUND(H1557*$H$13*$I$13,2)</f>
        <v>1160.0999999999999</v>
      </c>
      <c r="K1557" s="96">
        <f>ROUND(G1557*J1557,2)</f>
        <v>5800.5</v>
      </c>
      <c r="L1557" s="89"/>
      <c r="M1557" s="235"/>
      <c r="N1557" s="253">
        <f>ROUND(I1557*H$13*I$13,2)</f>
        <v>5800.5</v>
      </c>
      <c r="O1557" s="254">
        <f t="shared" si="55"/>
        <v>0</v>
      </c>
    </row>
    <row r="1558" spans="1:15" s="28" customFormat="1" ht="15" outlineLevel="1" x14ac:dyDescent="0.25">
      <c r="A1558" s="116" t="s">
        <v>2544</v>
      </c>
      <c r="B1558" s="117" t="s">
        <v>3862</v>
      </c>
      <c r="C1558" s="117" t="s">
        <v>182</v>
      </c>
      <c r="D1558" s="117" t="s">
        <v>2602</v>
      </c>
      <c r="E1558" s="118" t="s">
        <v>3869</v>
      </c>
      <c r="F1558" s="119" t="s">
        <v>238</v>
      </c>
      <c r="G1558" s="120">
        <v>4</v>
      </c>
      <c r="H1558" s="95">
        <f>ROUND(I1558/G1558,2)</f>
        <v>12681.31</v>
      </c>
      <c r="I1558" s="121">
        <v>50725.24</v>
      </c>
      <c r="J1558" s="122">
        <f>ROUND(H1558*$I$13,2)</f>
        <v>13865.74</v>
      </c>
      <c r="K1558" s="121">
        <f>ROUND(G1558*J1558,2)</f>
        <v>55462.96</v>
      </c>
      <c r="L1558" s="121" t="s">
        <v>2396</v>
      </c>
      <c r="M1558" s="235"/>
      <c r="N1558" s="253">
        <f t="shared" ref="N1558:N1559" si="63">ROUND(I1558*I$13,2)</f>
        <v>55462.98</v>
      </c>
      <c r="O1558" s="254">
        <f t="shared" si="55"/>
        <v>0.02</v>
      </c>
    </row>
    <row r="1559" spans="1:15" s="28" customFormat="1" ht="15" outlineLevel="1" x14ac:dyDescent="0.25">
      <c r="A1559" s="116" t="s">
        <v>2548</v>
      </c>
      <c r="B1559" s="117" t="s">
        <v>3862</v>
      </c>
      <c r="C1559" s="117" t="s">
        <v>1884</v>
      </c>
      <c r="D1559" s="117" t="s">
        <v>2602</v>
      </c>
      <c r="E1559" s="118" t="s">
        <v>3870</v>
      </c>
      <c r="F1559" s="119" t="s">
        <v>238</v>
      </c>
      <c r="G1559" s="120">
        <v>1</v>
      </c>
      <c r="H1559" s="95">
        <f>ROUND(I1559/G1559,2)</f>
        <v>25298.6</v>
      </c>
      <c r="I1559" s="121">
        <v>25298.6</v>
      </c>
      <c r="J1559" s="122">
        <f>ROUND(H1559*$I$13,2)</f>
        <v>27661.49</v>
      </c>
      <c r="K1559" s="121">
        <f>ROUND(G1559*J1559,2)</f>
        <v>27661.49</v>
      </c>
      <c r="L1559" s="121" t="s">
        <v>2396</v>
      </c>
      <c r="M1559" s="235"/>
      <c r="N1559" s="253">
        <f t="shared" si="63"/>
        <v>27661.49</v>
      </c>
      <c r="O1559" s="254">
        <f t="shared" si="55"/>
        <v>0</v>
      </c>
    </row>
    <row r="1560" spans="1:15" s="28" customFormat="1" ht="15" outlineLevel="1" x14ac:dyDescent="0.25">
      <c r="A1560" s="90" t="s">
        <v>2552</v>
      </c>
      <c r="B1560" s="91" t="s">
        <v>3862</v>
      </c>
      <c r="C1560" s="91" t="s">
        <v>50</v>
      </c>
      <c r="D1560" s="91" t="s">
        <v>3871</v>
      </c>
      <c r="E1560" s="92" t="s">
        <v>3872</v>
      </c>
      <c r="F1560" s="93" t="s">
        <v>238</v>
      </c>
      <c r="G1560" s="99">
        <v>16</v>
      </c>
      <c r="H1560" s="95">
        <f>ROUND(I1560/G1560,2)</f>
        <v>3906.99</v>
      </c>
      <c r="I1560" s="96">
        <v>62511.81</v>
      </c>
      <c r="J1560" s="95">
        <f>ROUND(H1560*$H$13*$I$13,2)</f>
        <v>4348.8</v>
      </c>
      <c r="K1560" s="96">
        <f>ROUND(G1560*J1560,2)</f>
        <v>69580.800000000003</v>
      </c>
      <c r="L1560" s="89"/>
      <c r="M1560" s="235"/>
      <c r="N1560" s="253">
        <f>ROUND(I1560*H$13*I$13,2)</f>
        <v>69580.72</v>
      </c>
      <c r="O1560" s="254">
        <f t="shared" si="55"/>
        <v>-0.08</v>
      </c>
    </row>
    <row r="1561" spans="1:15" s="28" customFormat="1" ht="15" outlineLevel="1" x14ac:dyDescent="0.25">
      <c r="A1561" s="116" t="s">
        <v>2556</v>
      </c>
      <c r="B1561" s="117" t="s">
        <v>3862</v>
      </c>
      <c r="C1561" s="117" t="s">
        <v>1907</v>
      </c>
      <c r="D1561" s="117" t="s">
        <v>2602</v>
      </c>
      <c r="E1561" s="118" t="s">
        <v>3873</v>
      </c>
      <c r="F1561" s="119" t="s">
        <v>238</v>
      </c>
      <c r="G1561" s="120">
        <v>16</v>
      </c>
      <c r="H1561" s="95">
        <f>ROUND(I1561/G1561,2)</f>
        <v>20041.189999999999</v>
      </c>
      <c r="I1561" s="121">
        <v>320658.96000000002</v>
      </c>
      <c r="J1561" s="122">
        <f>ROUND(H1561*$I$13,2)</f>
        <v>21913.040000000001</v>
      </c>
      <c r="K1561" s="121">
        <f>ROUND(G1561*J1561,2)</f>
        <v>350608.64000000001</v>
      </c>
      <c r="L1561" s="121" t="s">
        <v>2396</v>
      </c>
      <c r="M1561" s="235"/>
      <c r="N1561" s="253">
        <f>ROUND(I1561*I$13,2)</f>
        <v>350608.51</v>
      </c>
      <c r="O1561" s="254">
        <f t="shared" si="55"/>
        <v>-0.13</v>
      </c>
    </row>
    <row r="1562" spans="1:15" s="28" customFormat="1" ht="15" outlineLevel="1" x14ac:dyDescent="0.25">
      <c r="A1562" s="90" t="s">
        <v>3874</v>
      </c>
      <c r="B1562" s="91" t="s">
        <v>3862</v>
      </c>
      <c r="C1562" s="91" t="s">
        <v>54</v>
      </c>
      <c r="D1562" s="91" t="s">
        <v>3875</v>
      </c>
      <c r="E1562" s="92" t="s">
        <v>3876</v>
      </c>
      <c r="F1562" s="93" t="s">
        <v>238</v>
      </c>
      <c r="G1562" s="99">
        <v>15</v>
      </c>
      <c r="H1562" s="95">
        <f>ROUND(I1562/G1562,2)</f>
        <v>3355.24</v>
      </c>
      <c r="I1562" s="96">
        <v>50328.59</v>
      </c>
      <c r="J1562" s="95">
        <f>ROUND(H1562*$H$13*$I$13,2)</f>
        <v>3734.65</v>
      </c>
      <c r="K1562" s="96">
        <f>ROUND(G1562*J1562,2)</f>
        <v>56019.75</v>
      </c>
      <c r="L1562" s="89"/>
      <c r="M1562" s="235"/>
      <c r="N1562" s="253">
        <f>ROUND(I1562*H$13*I$13,2)</f>
        <v>56019.81</v>
      </c>
      <c r="O1562" s="254">
        <f t="shared" si="55"/>
        <v>0.06</v>
      </c>
    </row>
    <row r="1563" spans="1:15" s="28" customFormat="1" ht="15" outlineLevel="1" x14ac:dyDescent="0.25">
      <c r="A1563" s="116" t="s">
        <v>3877</v>
      </c>
      <c r="B1563" s="117" t="s">
        <v>3862</v>
      </c>
      <c r="C1563" s="117" t="s">
        <v>1950</v>
      </c>
      <c r="D1563" s="117" t="s">
        <v>2602</v>
      </c>
      <c r="E1563" s="118" t="s">
        <v>3878</v>
      </c>
      <c r="F1563" s="119" t="s">
        <v>238</v>
      </c>
      <c r="G1563" s="120">
        <v>15</v>
      </c>
      <c r="H1563" s="95">
        <f>ROUND(I1563/G1563,2)</f>
        <v>19995.43</v>
      </c>
      <c r="I1563" s="121">
        <v>299931.40000000002</v>
      </c>
      <c r="J1563" s="122">
        <f>ROUND(H1563*$I$13,2)</f>
        <v>21863</v>
      </c>
      <c r="K1563" s="121">
        <f>ROUND(G1563*J1563,2)</f>
        <v>327945</v>
      </c>
      <c r="L1563" s="121" t="s">
        <v>2396</v>
      </c>
      <c r="M1563" s="235"/>
      <c r="N1563" s="253">
        <f>ROUND(I1563*I$13,2)</f>
        <v>327944.99</v>
      </c>
      <c r="O1563" s="254">
        <f t="shared" si="55"/>
        <v>-0.01</v>
      </c>
    </row>
    <row r="1564" spans="1:15" s="263" customFormat="1" ht="15" outlineLevel="1" x14ac:dyDescent="0.25">
      <c r="A1564" s="90"/>
      <c r="B1564" s="91"/>
      <c r="C1564" s="91"/>
      <c r="D1564" s="91"/>
      <c r="E1564" s="103" t="s">
        <v>3723</v>
      </c>
      <c r="F1564" s="93"/>
      <c r="G1564" s="99"/>
      <c r="H1564" s="95"/>
      <c r="I1564" s="96"/>
      <c r="J1564" s="95"/>
      <c r="K1564" s="96"/>
      <c r="L1564" s="96"/>
      <c r="M1564" s="260"/>
      <c r="N1564" s="261">
        <f>ROUND(I1564*H$13*I$13,2)</f>
        <v>0</v>
      </c>
      <c r="O1564" s="262">
        <f t="shared" si="55"/>
        <v>0</v>
      </c>
    </row>
    <row r="1565" spans="1:15" s="28" customFormat="1" ht="15" outlineLevel="1" x14ac:dyDescent="0.25">
      <c r="A1565" s="90" t="s">
        <v>3879</v>
      </c>
      <c r="B1565" s="91" t="s">
        <v>3862</v>
      </c>
      <c r="C1565" s="91" t="s">
        <v>58</v>
      </c>
      <c r="D1565" s="91" t="s">
        <v>3730</v>
      </c>
      <c r="E1565" s="92" t="s">
        <v>3731</v>
      </c>
      <c r="F1565" s="93" t="s">
        <v>180</v>
      </c>
      <c r="G1565" s="100">
        <v>0.89</v>
      </c>
      <c r="H1565" s="95">
        <f>ROUND(I1565/G1565,2)</f>
        <v>18890.580000000002</v>
      </c>
      <c r="I1565" s="96">
        <v>16812.62</v>
      </c>
      <c r="J1565" s="95">
        <f>ROUND(H1565*$H$13*$I$13,2)</f>
        <v>21026.75</v>
      </c>
      <c r="K1565" s="96">
        <f>ROUND(G1565*J1565,2)</f>
        <v>18713.810000000001</v>
      </c>
      <c r="L1565" s="89"/>
      <c r="M1565" s="235"/>
      <c r="N1565" s="253">
        <f>ROUND(I1565*H$13*I$13,2)</f>
        <v>18713.810000000001</v>
      </c>
      <c r="O1565" s="254">
        <f t="shared" si="55"/>
        <v>0</v>
      </c>
    </row>
    <row r="1566" spans="1:15" s="28" customFormat="1" ht="15" outlineLevel="1" x14ac:dyDescent="0.25">
      <c r="A1566" s="90" t="s">
        <v>3880</v>
      </c>
      <c r="B1566" s="91" t="s">
        <v>3862</v>
      </c>
      <c r="C1566" s="91" t="s">
        <v>2005</v>
      </c>
      <c r="D1566" s="91" t="s">
        <v>3881</v>
      </c>
      <c r="E1566" s="92" t="s">
        <v>3882</v>
      </c>
      <c r="F1566" s="93" t="s">
        <v>180</v>
      </c>
      <c r="G1566" s="100">
        <v>0.89</v>
      </c>
      <c r="H1566" s="95">
        <f>ROUND(I1566/G1566,2)</f>
        <v>1672.38</v>
      </c>
      <c r="I1566" s="96">
        <v>1488.42</v>
      </c>
      <c r="J1566" s="95">
        <f>ROUND(H1566*$H$13*$I$13,2)</f>
        <v>1861.49</v>
      </c>
      <c r="K1566" s="96">
        <f>ROUND(G1566*J1566,2)</f>
        <v>1656.73</v>
      </c>
      <c r="L1566" s="89"/>
      <c r="M1566" s="235"/>
      <c r="N1566" s="253">
        <f>ROUND(I1566*H$13*I$13,2)</f>
        <v>1656.73</v>
      </c>
      <c r="O1566" s="254">
        <f t="shared" ref="O1566:O1629" si="64">N1566-K1566</f>
        <v>0</v>
      </c>
    </row>
    <row r="1567" spans="1:15" s="28" customFormat="1" ht="22.5" outlineLevel="1" x14ac:dyDescent="0.25">
      <c r="A1567" s="90" t="s">
        <v>3883</v>
      </c>
      <c r="B1567" s="91" t="s">
        <v>3862</v>
      </c>
      <c r="C1567" s="91" t="s">
        <v>62</v>
      </c>
      <c r="D1567" s="91" t="s">
        <v>3149</v>
      </c>
      <c r="E1567" s="92" t="s">
        <v>3150</v>
      </c>
      <c r="F1567" s="93" t="s">
        <v>180</v>
      </c>
      <c r="G1567" s="100">
        <v>0.89</v>
      </c>
      <c r="H1567" s="95">
        <f>ROUND(I1567/G1567,2)</f>
        <v>13066.91</v>
      </c>
      <c r="I1567" s="96">
        <v>11629.55</v>
      </c>
      <c r="J1567" s="95">
        <f>ROUND(H1567*$H$13*$I$13,2)</f>
        <v>14544.53</v>
      </c>
      <c r="K1567" s="96">
        <f>ROUND(G1567*J1567,2)</f>
        <v>12944.63</v>
      </c>
      <c r="L1567" s="89"/>
      <c r="M1567" s="235"/>
      <c r="N1567" s="253">
        <f>ROUND(I1567*H$13*I$13,2)</f>
        <v>12944.63</v>
      </c>
      <c r="O1567" s="254">
        <f t="shared" si="64"/>
        <v>0</v>
      </c>
    </row>
    <row r="1568" spans="1:15" s="28" customFormat="1" ht="15" outlineLevel="1" x14ac:dyDescent="0.25">
      <c r="A1568" s="90" t="s">
        <v>3884</v>
      </c>
      <c r="B1568" s="91" t="s">
        <v>3862</v>
      </c>
      <c r="C1568" s="91" t="s">
        <v>2013</v>
      </c>
      <c r="D1568" s="91" t="s">
        <v>3851</v>
      </c>
      <c r="E1568" s="92" t="s">
        <v>3852</v>
      </c>
      <c r="F1568" s="93" t="s">
        <v>180</v>
      </c>
      <c r="G1568" s="100">
        <v>16.059999999999999</v>
      </c>
      <c r="H1568" s="95">
        <f>ROUND(I1568/G1568,2)</f>
        <v>30997.08</v>
      </c>
      <c r="I1568" s="96">
        <v>497813.03</v>
      </c>
      <c r="J1568" s="95">
        <f>ROUND(H1568*$H$13*$I$13,2)</f>
        <v>34502.269999999997</v>
      </c>
      <c r="K1568" s="96">
        <f>ROUND(G1568*J1568,2)</f>
        <v>554106.46</v>
      </c>
      <c r="L1568" s="89"/>
      <c r="M1568" s="235"/>
      <c r="N1568" s="253">
        <f>ROUND(I1568*H$13*I$13,2)</f>
        <v>554106.31999999995</v>
      </c>
      <c r="O1568" s="254">
        <f t="shared" si="64"/>
        <v>-0.14000000000000001</v>
      </c>
    </row>
    <row r="1569" spans="1:15" s="28" customFormat="1" ht="15" outlineLevel="1" x14ac:dyDescent="0.25">
      <c r="A1569" s="90" t="s">
        <v>3885</v>
      </c>
      <c r="B1569" s="91" t="s">
        <v>3862</v>
      </c>
      <c r="C1569" s="91" t="s">
        <v>2017</v>
      </c>
      <c r="D1569" s="91" t="s">
        <v>3886</v>
      </c>
      <c r="E1569" s="92" t="s">
        <v>3887</v>
      </c>
      <c r="F1569" s="93" t="s">
        <v>210</v>
      </c>
      <c r="G1569" s="97">
        <v>1.7289000000000001</v>
      </c>
      <c r="H1569" s="95">
        <f>ROUND(I1569/G1569,2)</f>
        <v>11248.84</v>
      </c>
      <c r="I1569" s="96">
        <v>19448.12</v>
      </c>
      <c r="J1569" s="95">
        <f>ROUND(H1569*$H$13*$I$13,2)</f>
        <v>12520.87</v>
      </c>
      <c r="K1569" s="96">
        <f>ROUND(G1569*J1569,2)</f>
        <v>21647.33</v>
      </c>
      <c r="L1569" s="89"/>
      <c r="M1569" s="235"/>
      <c r="N1569" s="253">
        <f>ROUND(I1569*H$13*I$13,2)</f>
        <v>21647.34</v>
      </c>
      <c r="O1569" s="254">
        <f t="shared" si="64"/>
        <v>0.01</v>
      </c>
    </row>
    <row r="1570" spans="1:15" s="28" customFormat="1" ht="22.5" outlineLevel="1" x14ac:dyDescent="0.25">
      <c r="A1570" s="90" t="s">
        <v>3888</v>
      </c>
      <c r="B1570" s="91" t="s">
        <v>3862</v>
      </c>
      <c r="C1570" s="91" t="s">
        <v>70</v>
      </c>
      <c r="D1570" s="91" t="s">
        <v>2623</v>
      </c>
      <c r="E1570" s="92" t="s">
        <v>2624</v>
      </c>
      <c r="F1570" s="93" t="s">
        <v>238</v>
      </c>
      <c r="G1570" s="99">
        <v>44</v>
      </c>
      <c r="H1570" s="95">
        <f>ROUND(I1570/G1570,2)</f>
        <v>237.95</v>
      </c>
      <c r="I1570" s="96">
        <v>10469.58</v>
      </c>
      <c r="J1570" s="95">
        <f>ROUND(H1570*$H$13*$I$13,2)</f>
        <v>264.86</v>
      </c>
      <c r="K1570" s="96">
        <f>ROUND(G1570*J1570,2)</f>
        <v>11653.84</v>
      </c>
      <c r="L1570" s="89"/>
      <c r="M1570" s="235"/>
      <c r="N1570" s="253">
        <f>ROUND(I1570*H$13*I$13,2)</f>
        <v>11653.49</v>
      </c>
      <c r="O1570" s="254">
        <f t="shared" si="64"/>
        <v>-0.35</v>
      </c>
    </row>
    <row r="1571" spans="1:15" s="28" customFormat="1" ht="15" outlineLevel="1" x14ac:dyDescent="0.25">
      <c r="A1571" s="90" t="s">
        <v>3889</v>
      </c>
      <c r="B1571" s="91" t="s">
        <v>3862</v>
      </c>
      <c r="C1571" s="91" t="s">
        <v>2040</v>
      </c>
      <c r="D1571" s="91" t="s">
        <v>3890</v>
      </c>
      <c r="E1571" s="92" t="s">
        <v>3891</v>
      </c>
      <c r="F1571" s="93" t="s">
        <v>238</v>
      </c>
      <c r="G1571" s="99">
        <v>44</v>
      </c>
      <c r="H1571" s="95">
        <f>ROUND(I1571/G1571,2)</f>
        <v>30.22</v>
      </c>
      <c r="I1571" s="96">
        <v>1329.69</v>
      </c>
      <c r="J1571" s="95">
        <f>ROUND(H1571*$H$13*$I$13,2)</f>
        <v>33.64</v>
      </c>
      <c r="K1571" s="96">
        <f>ROUND(G1571*J1571,2)</f>
        <v>1480.16</v>
      </c>
      <c r="L1571" s="89"/>
      <c r="M1571" s="235"/>
      <c r="N1571" s="253">
        <f>ROUND(I1571*H$13*I$13,2)</f>
        <v>1480.05</v>
      </c>
      <c r="O1571" s="254">
        <f t="shared" si="64"/>
        <v>-0.11</v>
      </c>
    </row>
    <row r="1572" spans="1:15" s="28" customFormat="1" ht="15" outlineLevel="1" x14ac:dyDescent="0.25">
      <c r="A1572" s="90" t="s">
        <v>3892</v>
      </c>
      <c r="B1572" s="91" t="s">
        <v>3862</v>
      </c>
      <c r="C1572" s="91" t="s">
        <v>2478</v>
      </c>
      <c r="D1572" s="91" t="s">
        <v>3893</v>
      </c>
      <c r="E1572" s="92" t="s">
        <v>3894</v>
      </c>
      <c r="F1572" s="93" t="s">
        <v>214</v>
      </c>
      <c r="G1572" s="100">
        <v>0.44</v>
      </c>
      <c r="H1572" s="95">
        <f>ROUND(I1572/G1572,2)</f>
        <v>1007.34</v>
      </c>
      <c r="I1572" s="96">
        <v>443.23</v>
      </c>
      <c r="J1572" s="95">
        <f>ROUND(H1572*$H$13*$I$13,2)</f>
        <v>1121.25</v>
      </c>
      <c r="K1572" s="96">
        <f>ROUND(G1572*J1572,2)</f>
        <v>493.35</v>
      </c>
      <c r="L1572" s="89"/>
      <c r="M1572" s="235"/>
      <c r="N1572" s="253">
        <f>ROUND(I1572*H$13*I$13,2)</f>
        <v>493.35</v>
      </c>
      <c r="O1572" s="254">
        <f t="shared" si="64"/>
        <v>0</v>
      </c>
    </row>
    <row r="1573" spans="1:15" s="28" customFormat="1" ht="15" outlineLevel="1" x14ac:dyDescent="0.25">
      <c r="A1573" s="90" t="s">
        <v>3895</v>
      </c>
      <c r="B1573" s="91" t="s">
        <v>3862</v>
      </c>
      <c r="C1573" s="91" t="s">
        <v>91</v>
      </c>
      <c r="D1573" s="91" t="s">
        <v>3232</v>
      </c>
      <c r="E1573" s="92" t="s">
        <v>3233</v>
      </c>
      <c r="F1573" s="93" t="s">
        <v>238</v>
      </c>
      <c r="G1573" s="99">
        <v>9</v>
      </c>
      <c r="H1573" s="95">
        <f>ROUND(I1573/G1573,2)</f>
        <v>4177.3999999999996</v>
      </c>
      <c r="I1573" s="96">
        <v>37596.61</v>
      </c>
      <c r="J1573" s="95">
        <f>ROUND(H1573*$H$13*$I$13,2)</f>
        <v>4649.79</v>
      </c>
      <c r="K1573" s="96">
        <f>ROUND(G1573*J1573,2)</f>
        <v>41848.11</v>
      </c>
      <c r="L1573" s="89"/>
      <c r="M1573" s="235"/>
      <c r="N1573" s="253">
        <f>ROUND(I1573*H$13*I$13,2)</f>
        <v>41848.080000000002</v>
      </c>
      <c r="O1573" s="254">
        <f t="shared" si="64"/>
        <v>-0.03</v>
      </c>
    </row>
    <row r="1574" spans="1:15" s="28" customFormat="1" ht="22.5" outlineLevel="1" x14ac:dyDescent="0.25">
      <c r="A1574" s="90" t="s">
        <v>3896</v>
      </c>
      <c r="B1574" s="91" t="s">
        <v>3862</v>
      </c>
      <c r="C1574" s="91" t="s">
        <v>207</v>
      </c>
      <c r="D1574" s="91" t="s">
        <v>3897</v>
      </c>
      <c r="E1574" s="92" t="s">
        <v>3898</v>
      </c>
      <c r="F1574" s="93" t="s">
        <v>1827</v>
      </c>
      <c r="G1574" s="98">
        <v>0.9</v>
      </c>
      <c r="H1574" s="95">
        <f>ROUND(I1574/G1574,2)</f>
        <v>860.64</v>
      </c>
      <c r="I1574" s="96">
        <v>774.58</v>
      </c>
      <c r="J1574" s="95">
        <f>ROUND(H1574*$H$13*$I$13,2)</f>
        <v>957.96</v>
      </c>
      <c r="K1574" s="96">
        <f>ROUND(G1574*J1574,2)</f>
        <v>862.16</v>
      </c>
      <c r="L1574" s="89"/>
      <c r="M1574" s="235"/>
      <c r="N1574" s="253">
        <f>ROUND(I1574*H$13*I$13,2)</f>
        <v>862.17</v>
      </c>
      <c r="O1574" s="254">
        <f t="shared" si="64"/>
        <v>0.01</v>
      </c>
    </row>
    <row r="1575" spans="1:15" s="28" customFormat="1" ht="16.5" customHeight="1" x14ac:dyDescent="0.25">
      <c r="A1575" s="79" t="s">
        <v>235</v>
      </c>
      <c r="B1575" s="299" t="s">
        <v>3899</v>
      </c>
      <c r="C1575" s="299"/>
      <c r="D1575" s="299"/>
      <c r="E1575" s="80" t="s">
        <v>3900</v>
      </c>
      <c r="F1575" s="81"/>
      <c r="G1575" s="82"/>
      <c r="H1575" s="83">
        <v>2580033.88</v>
      </c>
      <c r="I1575" s="83">
        <f>SUM(I1577:I1615)</f>
        <v>2580033.88</v>
      </c>
      <c r="J1575" s="83"/>
      <c r="K1575" s="83">
        <f t="shared" ref="K1575" si="65">SUM(K1577:K1615)</f>
        <v>2853989.08</v>
      </c>
      <c r="L1575" s="83"/>
      <c r="M1575" s="235"/>
      <c r="N1575" s="253">
        <f>ROUND(I1575*H$13*I$13,2)</f>
        <v>2871787.21</v>
      </c>
      <c r="O1575" s="254">
        <f t="shared" si="64"/>
        <v>17798.13</v>
      </c>
    </row>
    <row r="1576" spans="1:15" s="28" customFormat="1" ht="16.5" customHeight="1" x14ac:dyDescent="0.25">
      <c r="A1576" s="109"/>
      <c r="B1576" s="110"/>
      <c r="C1576" s="110"/>
      <c r="D1576" s="110"/>
      <c r="E1576" s="111" t="s">
        <v>2288</v>
      </c>
      <c r="F1576" s="112"/>
      <c r="G1576" s="113"/>
      <c r="H1576" s="114"/>
      <c r="I1576" s="115">
        <f>I1578+I1580+I1582+I1584+I1586+I1587+I1589+I1591+I1592+I1596+I1598+I1600+I1601+I1602</f>
        <v>904342.94</v>
      </c>
      <c r="J1576" s="122"/>
      <c r="K1576" s="115">
        <f t="shared" ref="K1576" si="66">K1578+K1580+K1582+K1584+K1586+K1587+K1589+K1591+K1592+K1596+K1598+K1600+K1601+K1602</f>
        <v>988809.2</v>
      </c>
      <c r="L1576" s="115"/>
      <c r="M1576" s="235"/>
      <c r="N1576" s="253">
        <f>ROUND(I1576*H$13*I$13,2)</f>
        <v>1006607.12</v>
      </c>
      <c r="O1576" s="254">
        <f t="shared" si="64"/>
        <v>17797.919999999998</v>
      </c>
    </row>
    <row r="1577" spans="1:15" s="28" customFormat="1" ht="15" outlineLevel="1" x14ac:dyDescent="0.25">
      <c r="A1577" s="90" t="s">
        <v>328</v>
      </c>
      <c r="B1577" s="91" t="s">
        <v>3899</v>
      </c>
      <c r="C1577" s="91" t="s">
        <v>40</v>
      </c>
      <c r="D1577" s="91" t="s">
        <v>3901</v>
      </c>
      <c r="E1577" s="92" t="s">
        <v>3902</v>
      </c>
      <c r="F1577" s="93" t="s">
        <v>238</v>
      </c>
      <c r="G1577" s="99">
        <v>1</v>
      </c>
      <c r="H1577" s="95">
        <f>ROUND(I1577/G1577,2)</f>
        <v>3959.05</v>
      </c>
      <c r="I1577" s="96">
        <v>3959.05</v>
      </c>
      <c r="J1577" s="95">
        <f>ROUND(H1577*$H$13*$I$13,2)</f>
        <v>4406.74</v>
      </c>
      <c r="K1577" s="96">
        <f>ROUND(G1577*J1577,2)</f>
        <v>4406.74</v>
      </c>
      <c r="L1577" s="89"/>
      <c r="M1577" s="235"/>
      <c r="N1577" s="253">
        <f>ROUND(I1577*H$13*I$13,2)</f>
        <v>4406.74</v>
      </c>
      <c r="O1577" s="254">
        <f t="shared" si="64"/>
        <v>0</v>
      </c>
    </row>
    <row r="1578" spans="1:15" s="28" customFormat="1" ht="15" outlineLevel="1" x14ac:dyDescent="0.25">
      <c r="A1578" s="116" t="s">
        <v>330</v>
      </c>
      <c r="B1578" s="117" t="s">
        <v>3899</v>
      </c>
      <c r="C1578" s="117" t="s">
        <v>165</v>
      </c>
      <c r="D1578" s="117" t="s">
        <v>3903</v>
      </c>
      <c r="E1578" s="118" t="s">
        <v>3904</v>
      </c>
      <c r="F1578" s="119" t="s">
        <v>238</v>
      </c>
      <c r="G1578" s="120">
        <v>1</v>
      </c>
      <c r="H1578" s="95">
        <f>ROUND(I1578/G1578,2)</f>
        <v>2962.33</v>
      </c>
      <c r="I1578" s="121">
        <v>2962.33</v>
      </c>
      <c r="J1578" s="122">
        <f>ROUND(H1578*$I$13,2)</f>
        <v>3239.01</v>
      </c>
      <c r="K1578" s="121">
        <f>ROUND(G1578*J1578,2)</f>
        <v>3239.01</v>
      </c>
      <c r="L1578" s="121" t="s">
        <v>2396</v>
      </c>
      <c r="M1578" s="235"/>
      <c r="N1578" s="253">
        <f>ROUND(I1578*I$13,2)</f>
        <v>3239.01</v>
      </c>
      <c r="O1578" s="254">
        <f t="shared" si="64"/>
        <v>0</v>
      </c>
    </row>
    <row r="1579" spans="1:15" s="28" customFormat="1" ht="15" outlineLevel="1" x14ac:dyDescent="0.25">
      <c r="A1579" s="90" t="s">
        <v>334</v>
      </c>
      <c r="B1579" s="91" t="s">
        <v>3899</v>
      </c>
      <c r="C1579" s="91" t="s">
        <v>41</v>
      </c>
      <c r="D1579" s="91" t="s">
        <v>3905</v>
      </c>
      <c r="E1579" s="92" t="s">
        <v>3906</v>
      </c>
      <c r="F1579" s="93" t="s">
        <v>238</v>
      </c>
      <c r="G1579" s="99">
        <v>15</v>
      </c>
      <c r="H1579" s="95">
        <f>ROUND(I1579/G1579,2)</f>
        <v>2788.08</v>
      </c>
      <c r="I1579" s="96">
        <v>41821.230000000003</v>
      </c>
      <c r="J1579" s="95">
        <f>ROUND(H1579*$H$13*$I$13,2)</f>
        <v>3103.36</v>
      </c>
      <c r="K1579" s="96">
        <f>ROUND(G1579*J1579,2)</f>
        <v>46550.400000000001</v>
      </c>
      <c r="L1579" s="89"/>
      <c r="M1579" s="235"/>
      <c r="N1579" s="253">
        <f>ROUND(I1579*H$13*I$13,2)</f>
        <v>46550.42</v>
      </c>
      <c r="O1579" s="254">
        <f t="shared" si="64"/>
        <v>0.02</v>
      </c>
    </row>
    <row r="1580" spans="1:15" s="28" customFormat="1" ht="15" outlineLevel="1" x14ac:dyDescent="0.25">
      <c r="A1580" s="116" t="s">
        <v>336</v>
      </c>
      <c r="B1580" s="117" t="s">
        <v>3899</v>
      </c>
      <c r="C1580" s="117" t="s">
        <v>283</v>
      </c>
      <c r="D1580" s="117" t="s">
        <v>3907</v>
      </c>
      <c r="E1580" s="118" t="s">
        <v>3908</v>
      </c>
      <c r="F1580" s="119" t="s">
        <v>238</v>
      </c>
      <c r="G1580" s="120">
        <v>15</v>
      </c>
      <c r="H1580" s="95">
        <f>ROUND(I1580/G1580,2)</f>
        <v>2586.29</v>
      </c>
      <c r="I1580" s="121">
        <v>38794.410000000003</v>
      </c>
      <c r="J1580" s="122">
        <f>ROUND(H1580*$I$13,2)</f>
        <v>2827.85</v>
      </c>
      <c r="K1580" s="121">
        <f>ROUND(G1580*J1580,2)</f>
        <v>42417.75</v>
      </c>
      <c r="L1580" s="121" t="s">
        <v>2396</v>
      </c>
      <c r="M1580" s="235"/>
      <c r="N1580" s="253">
        <f>ROUND(I1580*I$13,2)</f>
        <v>42417.81</v>
      </c>
      <c r="O1580" s="254">
        <f t="shared" si="64"/>
        <v>0.06</v>
      </c>
    </row>
    <row r="1581" spans="1:15" s="28" customFormat="1" ht="15" outlineLevel="1" x14ac:dyDescent="0.25">
      <c r="A1581" s="90" t="s">
        <v>3164</v>
      </c>
      <c r="B1581" s="91" t="s">
        <v>3899</v>
      </c>
      <c r="C1581" s="91" t="s">
        <v>44</v>
      </c>
      <c r="D1581" s="91" t="s">
        <v>3909</v>
      </c>
      <c r="E1581" s="92" t="s">
        <v>3910</v>
      </c>
      <c r="F1581" s="93" t="s">
        <v>222</v>
      </c>
      <c r="G1581" s="99">
        <v>6</v>
      </c>
      <c r="H1581" s="95">
        <f>ROUND(I1581/G1581,2)</f>
        <v>18411.68</v>
      </c>
      <c r="I1581" s="96">
        <v>110470.05</v>
      </c>
      <c r="J1581" s="95">
        <f>ROUND(H1581*$H$13*$I$13,2)</f>
        <v>20493.689999999999</v>
      </c>
      <c r="K1581" s="96">
        <f>ROUND(G1581*J1581,2)</f>
        <v>122962.14</v>
      </c>
      <c r="L1581" s="89"/>
      <c r="M1581" s="235"/>
      <c r="N1581" s="253">
        <f>ROUND(I1581*H$13*I$13,2)</f>
        <v>122962.14</v>
      </c>
      <c r="O1581" s="254">
        <f t="shared" si="64"/>
        <v>0</v>
      </c>
    </row>
    <row r="1582" spans="1:15" s="28" customFormat="1" ht="15" outlineLevel="1" x14ac:dyDescent="0.25">
      <c r="A1582" s="116" t="s">
        <v>3168</v>
      </c>
      <c r="B1582" s="117" t="s">
        <v>3899</v>
      </c>
      <c r="C1582" s="117" t="s">
        <v>1817</v>
      </c>
      <c r="D1582" s="117" t="s">
        <v>2602</v>
      </c>
      <c r="E1582" s="118" t="s">
        <v>3911</v>
      </c>
      <c r="F1582" s="119" t="s">
        <v>238</v>
      </c>
      <c r="G1582" s="120">
        <v>6</v>
      </c>
      <c r="H1582" s="95">
        <f>ROUND(I1582/G1582,2)</f>
        <v>11745.6</v>
      </c>
      <c r="I1582" s="121">
        <v>70473.570000000007</v>
      </c>
      <c r="J1582" s="122">
        <f>ROUND(H1582*$I$13,2)</f>
        <v>12842.64</v>
      </c>
      <c r="K1582" s="121">
        <f>ROUND(G1582*J1582,2)</f>
        <v>77055.839999999997</v>
      </c>
      <c r="L1582" s="121" t="s">
        <v>2396</v>
      </c>
      <c r="M1582" s="235"/>
      <c r="N1582" s="253">
        <f>ROUND(I1582*I$13,2)</f>
        <v>77055.8</v>
      </c>
      <c r="O1582" s="254">
        <f t="shared" si="64"/>
        <v>-0.04</v>
      </c>
    </row>
    <row r="1583" spans="1:15" s="28" customFormat="1" ht="15" outlineLevel="1" x14ac:dyDescent="0.25">
      <c r="A1583" s="90" t="s">
        <v>3172</v>
      </c>
      <c r="B1583" s="91" t="s">
        <v>3899</v>
      </c>
      <c r="C1583" s="91" t="s">
        <v>46</v>
      </c>
      <c r="D1583" s="91" t="s">
        <v>3912</v>
      </c>
      <c r="E1583" s="92" t="s">
        <v>3913</v>
      </c>
      <c r="F1583" s="93" t="s">
        <v>238</v>
      </c>
      <c r="G1583" s="99">
        <v>14</v>
      </c>
      <c r="H1583" s="95">
        <f>ROUND(I1583/G1583,2)</f>
        <v>29538.71</v>
      </c>
      <c r="I1583" s="96">
        <v>413541.89</v>
      </c>
      <c r="J1583" s="95">
        <f>ROUND(H1583*$H$13*$I$13,2)</f>
        <v>32878.980000000003</v>
      </c>
      <c r="K1583" s="96">
        <f>ROUND(G1583*J1583,2)</f>
        <v>460305.72</v>
      </c>
      <c r="L1583" s="89"/>
      <c r="M1583" s="235"/>
      <c r="N1583" s="253">
        <f>ROUND(I1583*H$13*I$13,2)</f>
        <v>460305.7</v>
      </c>
      <c r="O1583" s="254">
        <f t="shared" si="64"/>
        <v>-0.02</v>
      </c>
    </row>
    <row r="1584" spans="1:15" s="28" customFormat="1" ht="15" outlineLevel="1" x14ac:dyDescent="0.25">
      <c r="A1584" s="116" t="s">
        <v>3176</v>
      </c>
      <c r="B1584" s="117" t="s">
        <v>3899</v>
      </c>
      <c r="C1584" s="117" t="s">
        <v>182</v>
      </c>
      <c r="D1584" s="117" t="s">
        <v>2602</v>
      </c>
      <c r="E1584" s="118" t="s">
        <v>3914</v>
      </c>
      <c r="F1584" s="119" t="s">
        <v>238</v>
      </c>
      <c r="G1584" s="120">
        <v>14</v>
      </c>
      <c r="H1584" s="95">
        <f>ROUND(I1584/G1584,2)</f>
        <v>3342.48</v>
      </c>
      <c r="I1584" s="121">
        <v>46794.76</v>
      </c>
      <c r="J1584" s="122">
        <f>ROUND(H1584*$I$13,2)</f>
        <v>3654.67</v>
      </c>
      <c r="K1584" s="121">
        <f>ROUND(G1584*J1584,2)</f>
        <v>51165.38</v>
      </c>
      <c r="L1584" s="121" t="s">
        <v>2396</v>
      </c>
      <c r="M1584" s="235"/>
      <c r="N1584" s="253">
        <f>ROUND(I1584*I$13,2)</f>
        <v>51165.39</v>
      </c>
      <c r="O1584" s="254">
        <f t="shared" si="64"/>
        <v>0.01</v>
      </c>
    </row>
    <row r="1585" spans="1:15" s="28" customFormat="1" ht="33.75" outlineLevel="1" x14ac:dyDescent="0.25">
      <c r="A1585" s="90" t="s">
        <v>3180</v>
      </c>
      <c r="B1585" s="91" t="s">
        <v>3899</v>
      </c>
      <c r="C1585" s="91" t="s">
        <v>50</v>
      </c>
      <c r="D1585" s="91" t="s">
        <v>3705</v>
      </c>
      <c r="E1585" s="92" t="s">
        <v>3706</v>
      </c>
      <c r="F1585" s="93" t="s">
        <v>238</v>
      </c>
      <c r="G1585" s="99">
        <v>36</v>
      </c>
      <c r="H1585" s="95">
        <f>ROUND(I1585/G1585,2)</f>
        <v>1518.09</v>
      </c>
      <c r="I1585" s="96">
        <v>54651.38</v>
      </c>
      <c r="J1585" s="95">
        <f>ROUND(H1585*$H$13*$I$13,2)</f>
        <v>1689.76</v>
      </c>
      <c r="K1585" s="96">
        <f>ROUND(G1585*J1585,2)</f>
        <v>60831.360000000001</v>
      </c>
      <c r="L1585" s="89"/>
      <c r="M1585" s="235"/>
      <c r="N1585" s="253">
        <f>ROUND(I1585*H$13*I$13,2)</f>
        <v>60831.42</v>
      </c>
      <c r="O1585" s="254">
        <f t="shared" si="64"/>
        <v>0.06</v>
      </c>
    </row>
    <row r="1586" spans="1:15" s="28" customFormat="1" ht="15" outlineLevel="1" x14ac:dyDescent="0.25">
      <c r="A1586" s="116" t="s">
        <v>3184</v>
      </c>
      <c r="B1586" s="117" t="s">
        <v>3899</v>
      </c>
      <c r="C1586" s="117" t="s">
        <v>1907</v>
      </c>
      <c r="D1586" s="117" t="s">
        <v>2602</v>
      </c>
      <c r="E1586" s="118" t="s">
        <v>3915</v>
      </c>
      <c r="F1586" s="119" t="s">
        <v>238</v>
      </c>
      <c r="G1586" s="120">
        <v>18</v>
      </c>
      <c r="H1586" s="95">
        <f>ROUND(I1586/G1586,2)</f>
        <v>649.74</v>
      </c>
      <c r="I1586" s="121">
        <v>11695.25</v>
      </c>
      <c r="J1586" s="122">
        <f>ROUND(H1586*$I$13,2)</f>
        <v>710.43</v>
      </c>
      <c r="K1586" s="121">
        <f>ROUND(G1586*J1586,2)</f>
        <v>12787.74</v>
      </c>
      <c r="L1586" s="121" t="s">
        <v>2396</v>
      </c>
      <c r="M1586" s="235"/>
      <c r="N1586" s="253">
        <f t="shared" ref="N1586:N1587" si="67">ROUND(I1586*I$13,2)</f>
        <v>12787.59</v>
      </c>
      <c r="O1586" s="254">
        <f t="shared" si="64"/>
        <v>-0.15</v>
      </c>
    </row>
    <row r="1587" spans="1:15" s="28" customFormat="1" ht="15" outlineLevel="1" x14ac:dyDescent="0.25">
      <c r="A1587" s="116" t="s">
        <v>3188</v>
      </c>
      <c r="B1587" s="117" t="s">
        <v>3899</v>
      </c>
      <c r="C1587" s="117" t="s">
        <v>1911</v>
      </c>
      <c r="D1587" s="117" t="s">
        <v>2602</v>
      </c>
      <c r="E1587" s="118" t="s">
        <v>3916</v>
      </c>
      <c r="F1587" s="119" t="s">
        <v>238</v>
      </c>
      <c r="G1587" s="120">
        <v>18</v>
      </c>
      <c r="H1587" s="95">
        <f>ROUND(I1587/G1587,2)</f>
        <v>3955.62</v>
      </c>
      <c r="I1587" s="121">
        <v>71201.149999999994</v>
      </c>
      <c r="J1587" s="122">
        <f>ROUND(H1587*$I$13,2)</f>
        <v>4325.07</v>
      </c>
      <c r="K1587" s="121">
        <f>ROUND(G1587*J1587,2)</f>
        <v>77851.259999999995</v>
      </c>
      <c r="L1587" s="121" t="s">
        <v>2396</v>
      </c>
      <c r="M1587" s="235"/>
      <c r="N1587" s="253">
        <f t="shared" si="67"/>
        <v>77851.34</v>
      </c>
      <c r="O1587" s="254">
        <f t="shared" si="64"/>
        <v>0.08</v>
      </c>
    </row>
    <row r="1588" spans="1:15" s="28" customFormat="1" ht="22.5" outlineLevel="1" x14ac:dyDescent="0.25">
      <c r="A1588" s="90" t="s">
        <v>3917</v>
      </c>
      <c r="B1588" s="91" t="s">
        <v>3899</v>
      </c>
      <c r="C1588" s="91" t="s">
        <v>54</v>
      </c>
      <c r="D1588" s="91" t="s">
        <v>3918</v>
      </c>
      <c r="E1588" s="92" t="s">
        <v>3919</v>
      </c>
      <c r="F1588" s="93" t="s">
        <v>238</v>
      </c>
      <c r="G1588" s="99">
        <v>17</v>
      </c>
      <c r="H1588" s="95">
        <f>ROUND(I1588/G1588,2)</f>
        <v>5541.92</v>
      </c>
      <c r="I1588" s="96">
        <v>94212.63</v>
      </c>
      <c r="J1588" s="95">
        <f>ROUND(H1588*$H$13*$I$13,2)</f>
        <v>6168.61</v>
      </c>
      <c r="K1588" s="96">
        <f>ROUND(G1588*J1588,2)</f>
        <v>104866.37</v>
      </c>
      <c r="L1588" s="89"/>
      <c r="M1588" s="235"/>
      <c r="N1588" s="253">
        <f>ROUND(I1588*H$13*I$13,2)</f>
        <v>104866.31</v>
      </c>
      <c r="O1588" s="254">
        <f t="shared" si="64"/>
        <v>-0.06</v>
      </c>
    </row>
    <row r="1589" spans="1:15" s="28" customFormat="1" ht="15" outlineLevel="1" x14ac:dyDescent="0.25">
      <c r="A1589" s="116" t="s">
        <v>3920</v>
      </c>
      <c r="B1589" s="117" t="s">
        <v>3899</v>
      </c>
      <c r="C1589" s="117" t="s">
        <v>1950</v>
      </c>
      <c r="D1589" s="117" t="s">
        <v>2602</v>
      </c>
      <c r="E1589" s="118" t="s">
        <v>3921</v>
      </c>
      <c r="F1589" s="119" t="s">
        <v>238</v>
      </c>
      <c r="G1589" s="120">
        <v>17</v>
      </c>
      <c r="H1589" s="95">
        <f>ROUND(I1589/G1589,2)</f>
        <v>779</v>
      </c>
      <c r="I1589" s="121">
        <v>13242.95</v>
      </c>
      <c r="J1589" s="122">
        <f>ROUND(H1589*$I$13,2)</f>
        <v>851.76</v>
      </c>
      <c r="K1589" s="121">
        <f>ROUND(G1589*J1589,2)</f>
        <v>14479.92</v>
      </c>
      <c r="L1589" s="121" t="s">
        <v>2396</v>
      </c>
      <c r="M1589" s="235"/>
      <c r="N1589" s="253">
        <f>ROUND(I1589*I$13,2)</f>
        <v>14479.84</v>
      </c>
      <c r="O1589" s="254">
        <f t="shared" si="64"/>
        <v>-0.08</v>
      </c>
    </row>
    <row r="1590" spans="1:15" s="28" customFormat="1" ht="15" outlineLevel="1" x14ac:dyDescent="0.25">
      <c r="A1590" s="90" t="s">
        <v>3922</v>
      </c>
      <c r="B1590" s="91" t="s">
        <v>3899</v>
      </c>
      <c r="C1590" s="91" t="s">
        <v>58</v>
      </c>
      <c r="D1590" s="91" t="s">
        <v>3905</v>
      </c>
      <c r="E1590" s="92" t="s">
        <v>3906</v>
      </c>
      <c r="F1590" s="93" t="s">
        <v>238</v>
      </c>
      <c r="G1590" s="99">
        <v>20</v>
      </c>
      <c r="H1590" s="95">
        <f>ROUND(I1590/G1590,2)</f>
        <v>2788.08</v>
      </c>
      <c r="I1590" s="96">
        <v>55761.65</v>
      </c>
      <c r="J1590" s="95">
        <f>ROUND(H1590*$H$13*$I$13,2)</f>
        <v>3103.36</v>
      </c>
      <c r="K1590" s="96">
        <f>ROUND(G1590*J1590,2)</f>
        <v>62067.199999999997</v>
      </c>
      <c r="L1590" s="89"/>
      <c r="M1590" s="235"/>
      <c r="N1590" s="253">
        <f>ROUND(I1590*H$13*I$13,2)</f>
        <v>62067.24</v>
      </c>
      <c r="O1590" s="254">
        <f t="shared" si="64"/>
        <v>0.04</v>
      </c>
    </row>
    <row r="1591" spans="1:15" s="28" customFormat="1" ht="15" outlineLevel="1" x14ac:dyDescent="0.25">
      <c r="A1591" s="116" t="s">
        <v>3923</v>
      </c>
      <c r="B1591" s="117" t="s">
        <v>3899</v>
      </c>
      <c r="C1591" s="117" t="s">
        <v>2005</v>
      </c>
      <c r="D1591" s="117" t="s">
        <v>2602</v>
      </c>
      <c r="E1591" s="118" t="s">
        <v>3924</v>
      </c>
      <c r="F1591" s="119" t="s">
        <v>238</v>
      </c>
      <c r="G1591" s="120">
        <v>20</v>
      </c>
      <c r="H1591" s="95">
        <f>ROUND(I1591/G1591,2)</f>
        <v>4269.05</v>
      </c>
      <c r="I1591" s="121">
        <v>85380.99</v>
      </c>
      <c r="J1591" s="122">
        <f>ROUND(H1591*$I$13,2)</f>
        <v>4667.78</v>
      </c>
      <c r="K1591" s="121">
        <f>ROUND(G1591*J1591,2)</f>
        <v>93355.6</v>
      </c>
      <c r="L1591" s="121" t="s">
        <v>2396</v>
      </c>
      <c r="M1591" s="235"/>
      <c r="N1591" s="253">
        <f t="shared" ref="N1591:N1592" si="68">ROUND(I1591*I$13,2)</f>
        <v>93355.57</v>
      </c>
      <c r="O1591" s="254">
        <f t="shared" si="64"/>
        <v>-0.03</v>
      </c>
    </row>
    <row r="1592" spans="1:15" s="28" customFormat="1" ht="15" outlineLevel="1" x14ac:dyDescent="0.25">
      <c r="A1592" s="116" t="s">
        <v>3925</v>
      </c>
      <c r="B1592" s="117" t="s">
        <v>3899</v>
      </c>
      <c r="C1592" s="117" t="s">
        <v>2441</v>
      </c>
      <c r="D1592" s="117" t="s">
        <v>2602</v>
      </c>
      <c r="E1592" s="118" t="s">
        <v>3926</v>
      </c>
      <c r="F1592" s="119" t="s">
        <v>238</v>
      </c>
      <c r="G1592" s="120">
        <v>1000</v>
      </c>
      <c r="H1592" s="95">
        <f>ROUND(I1592/G1592,2)</f>
        <v>192.18</v>
      </c>
      <c r="I1592" s="121">
        <v>192179.91</v>
      </c>
      <c r="J1592" s="122">
        <f>ROUND(H1592*$I$13,2)</f>
        <v>210.13</v>
      </c>
      <c r="K1592" s="121">
        <f>ROUND(G1592*J1592,2)</f>
        <v>210130</v>
      </c>
      <c r="L1592" s="121" t="s">
        <v>2396</v>
      </c>
      <c r="M1592" s="235"/>
      <c r="N1592" s="253">
        <f t="shared" si="68"/>
        <v>210129.51</v>
      </c>
      <c r="O1592" s="254">
        <f t="shared" si="64"/>
        <v>-0.49</v>
      </c>
    </row>
    <row r="1593" spans="1:15" s="28" customFormat="1" ht="15" outlineLevel="1" x14ac:dyDescent="0.25">
      <c r="A1593" s="90" t="s">
        <v>3927</v>
      </c>
      <c r="B1593" s="91" t="s">
        <v>3899</v>
      </c>
      <c r="C1593" s="91" t="s">
        <v>62</v>
      </c>
      <c r="D1593" s="91" t="s">
        <v>469</v>
      </c>
      <c r="E1593" s="92" t="s">
        <v>470</v>
      </c>
      <c r="F1593" s="93" t="s">
        <v>238</v>
      </c>
      <c r="G1593" s="99">
        <v>18</v>
      </c>
      <c r="H1593" s="95">
        <f>ROUND(I1593/G1593,2)</f>
        <v>1405.36</v>
      </c>
      <c r="I1593" s="96">
        <v>25296.44</v>
      </c>
      <c r="J1593" s="95">
        <f>ROUND(H1593*$H$13*$I$13,2)</f>
        <v>1564.28</v>
      </c>
      <c r="K1593" s="96">
        <f>ROUND(G1593*J1593,2)</f>
        <v>28157.040000000001</v>
      </c>
      <c r="L1593" s="89"/>
      <c r="M1593" s="235"/>
      <c r="N1593" s="253">
        <f>ROUND(I1593*H$13*I$13,2)</f>
        <v>28156.99</v>
      </c>
      <c r="O1593" s="254">
        <f t="shared" si="64"/>
        <v>-0.05</v>
      </c>
    </row>
    <row r="1594" spans="1:15" s="28" customFormat="1" ht="15" outlineLevel="1" x14ac:dyDescent="0.25">
      <c r="A1594" s="90" t="s">
        <v>3928</v>
      </c>
      <c r="B1594" s="91" t="s">
        <v>3899</v>
      </c>
      <c r="C1594" s="91" t="s">
        <v>2013</v>
      </c>
      <c r="D1594" s="91" t="s">
        <v>473</v>
      </c>
      <c r="E1594" s="92" t="s">
        <v>474</v>
      </c>
      <c r="F1594" s="93" t="s">
        <v>238</v>
      </c>
      <c r="G1594" s="99">
        <v>18</v>
      </c>
      <c r="H1594" s="95">
        <f>ROUND(I1594/G1594,2)</f>
        <v>3630.34</v>
      </c>
      <c r="I1594" s="96">
        <v>65346.05</v>
      </c>
      <c r="J1594" s="95">
        <f>ROUND(H1594*$H$13*$I$13,2)</f>
        <v>4040.86</v>
      </c>
      <c r="K1594" s="96">
        <f>ROUND(G1594*J1594,2)</f>
        <v>72735.48</v>
      </c>
      <c r="L1594" s="89"/>
      <c r="M1594" s="235"/>
      <c r="N1594" s="253">
        <f>ROUND(I1594*H$13*I$13,2)</f>
        <v>72735.460000000006</v>
      </c>
      <c r="O1594" s="254">
        <f t="shared" si="64"/>
        <v>-0.02</v>
      </c>
    </row>
    <row r="1595" spans="1:15" s="28" customFormat="1" ht="15" outlineLevel="1" x14ac:dyDescent="0.25">
      <c r="A1595" s="90" t="s">
        <v>3929</v>
      </c>
      <c r="B1595" s="91" t="s">
        <v>3899</v>
      </c>
      <c r="C1595" s="91" t="s">
        <v>70</v>
      </c>
      <c r="D1595" s="91" t="s">
        <v>3710</v>
      </c>
      <c r="E1595" s="92" t="s">
        <v>3711</v>
      </c>
      <c r="F1595" s="93" t="s">
        <v>238</v>
      </c>
      <c r="G1595" s="99">
        <v>14</v>
      </c>
      <c r="H1595" s="95">
        <f>ROUND(I1595/G1595,2)</f>
        <v>14139.19</v>
      </c>
      <c r="I1595" s="96">
        <v>197948.7</v>
      </c>
      <c r="J1595" s="95">
        <f>ROUND(H1595*$H$13*$I$13,2)</f>
        <v>15738.07</v>
      </c>
      <c r="K1595" s="96">
        <f>ROUND(G1595*J1595,2)</f>
        <v>220332.98</v>
      </c>
      <c r="L1595" s="89"/>
      <c r="M1595" s="235"/>
      <c r="N1595" s="253">
        <f>ROUND(I1595*H$13*I$13,2)</f>
        <v>220332.98</v>
      </c>
      <c r="O1595" s="254">
        <f t="shared" si="64"/>
        <v>0</v>
      </c>
    </row>
    <row r="1596" spans="1:15" s="28" customFormat="1" ht="15" outlineLevel="1" x14ac:dyDescent="0.25">
      <c r="A1596" s="116" t="s">
        <v>3930</v>
      </c>
      <c r="B1596" s="117" t="s">
        <v>3899</v>
      </c>
      <c r="C1596" s="117" t="s">
        <v>2040</v>
      </c>
      <c r="D1596" s="117" t="s">
        <v>2602</v>
      </c>
      <c r="E1596" s="118" t="s">
        <v>3931</v>
      </c>
      <c r="F1596" s="119" t="s">
        <v>238</v>
      </c>
      <c r="G1596" s="120">
        <v>14</v>
      </c>
      <c r="H1596" s="95">
        <f>ROUND(I1596/G1596,2)</f>
        <v>4890.1899999999996</v>
      </c>
      <c r="I1596" s="121">
        <v>68462.64</v>
      </c>
      <c r="J1596" s="122">
        <f>ROUND(H1596*$I$13,2)</f>
        <v>5346.93</v>
      </c>
      <c r="K1596" s="121">
        <f>ROUND(G1596*J1596,2)</f>
        <v>74857.02</v>
      </c>
      <c r="L1596" s="121" t="s">
        <v>2396</v>
      </c>
      <c r="M1596" s="235"/>
      <c r="N1596" s="253">
        <f>ROUND(I1596*I$13,2)</f>
        <v>74857.05</v>
      </c>
      <c r="O1596" s="254">
        <f t="shared" si="64"/>
        <v>0.03</v>
      </c>
    </row>
    <row r="1597" spans="1:15" s="28" customFormat="1" ht="15" outlineLevel="1" x14ac:dyDescent="0.25">
      <c r="A1597" s="90" t="s">
        <v>3932</v>
      </c>
      <c r="B1597" s="91" t="s">
        <v>3899</v>
      </c>
      <c r="C1597" s="91" t="s">
        <v>91</v>
      </c>
      <c r="D1597" s="91" t="s">
        <v>3719</v>
      </c>
      <c r="E1597" s="92" t="s">
        <v>3720</v>
      </c>
      <c r="F1597" s="93" t="s">
        <v>238</v>
      </c>
      <c r="G1597" s="99">
        <v>14</v>
      </c>
      <c r="H1597" s="95">
        <f>ROUND(I1597/G1597,2)</f>
        <v>1042.24</v>
      </c>
      <c r="I1597" s="96">
        <v>14591.38</v>
      </c>
      <c r="J1597" s="95">
        <f>ROUND(H1597*$H$13*$I$13,2)</f>
        <v>1160.0999999999999</v>
      </c>
      <c r="K1597" s="96">
        <f>ROUND(G1597*J1597,2)</f>
        <v>16241.4</v>
      </c>
      <c r="L1597" s="89"/>
      <c r="M1597" s="235"/>
      <c r="N1597" s="253">
        <f>ROUND(I1597*H$13*I$13,2)</f>
        <v>16241.39</v>
      </c>
      <c r="O1597" s="254">
        <f t="shared" si="64"/>
        <v>-0.01</v>
      </c>
    </row>
    <row r="1598" spans="1:15" s="28" customFormat="1" ht="15" outlineLevel="1" x14ac:dyDescent="0.25">
      <c r="A1598" s="116" t="s">
        <v>3933</v>
      </c>
      <c r="B1598" s="117" t="s">
        <v>3899</v>
      </c>
      <c r="C1598" s="117" t="s">
        <v>207</v>
      </c>
      <c r="D1598" s="117" t="s">
        <v>2602</v>
      </c>
      <c r="E1598" s="118" t="s">
        <v>3934</v>
      </c>
      <c r="F1598" s="119" t="s">
        <v>238</v>
      </c>
      <c r="G1598" s="120">
        <v>14</v>
      </c>
      <c r="H1598" s="95">
        <f>ROUND(I1598/G1598,2)</f>
        <v>4248.46</v>
      </c>
      <c r="I1598" s="121">
        <v>59478.46</v>
      </c>
      <c r="J1598" s="122">
        <f>ROUND(H1598*$I$13,2)</f>
        <v>4645.2700000000004</v>
      </c>
      <c r="K1598" s="121">
        <f>ROUND(G1598*J1598,2)</f>
        <v>65033.78</v>
      </c>
      <c r="L1598" s="121" t="s">
        <v>2396</v>
      </c>
      <c r="M1598" s="235"/>
      <c r="N1598" s="253">
        <f>ROUND(I1598*I$13,2)</f>
        <v>65033.75</v>
      </c>
      <c r="O1598" s="254">
        <f t="shared" si="64"/>
        <v>-0.03</v>
      </c>
    </row>
    <row r="1599" spans="1:15" s="28" customFormat="1" ht="22.5" outlineLevel="1" x14ac:dyDescent="0.25">
      <c r="A1599" s="90" t="s">
        <v>3935</v>
      </c>
      <c r="B1599" s="91" t="s">
        <v>3899</v>
      </c>
      <c r="C1599" s="91" t="s">
        <v>94</v>
      </c>
      <c r="D1599" s="91" t="s">
        <v>3936</v>
      </c>
      <c r="E1599" s="92" t="s">
        <v>3937</v>
      </c>
      <c r="F1599" s="93" t="s">
        <v>238</v>
      </c>
      <c r="G1599" s="99">
        <v>3</v>
      </c>
      <c r="H1599" s="95">
        <f>ROUND(I1599/G1599,2)</f>
        <v>54363.1</v>
      </c>
      <c r="I1599" s="96">
        <v>163089.31</v>
      </c>
      <c r="J1599" s="95">
        <f>ROUND(H1599*$H$13*$I$13,2)</f>
        <v>60510.54</v>
      </c>
      <c r="K1599" s="96">
        <f>ROUND(G1599*J1599,2)</f>
        <v>181531.62</v>
      </c>
      <c r="L1599" s="89"/>
      <c r="M1599" s="235"/>
      <c r="N1599" s="253">
        <f>ROUND(I1599*H$13*I$13,2)</f>
        <v>181531.64</v>
      </c>
      <c r="O1599" s="254">
        <f t="shared" si="64"/>
        <v>0.02</v>
      </c>
    </row>
    <row r="1600" spans="1:15" s="28" customFormat="1" ht="15" outlineLevel="1" x14ac:dyDescent="0.25">
      <c r="A1600" s="116" t="s">
        <v>3938</v>
      </c>
      <c r="B1600" s="117" t="s">
        <v>3899</v>
      </c>
      <c r="C1600" s="117" t="s">
        <v>216</v>
      </c>
      <c r="D1600" s="117" t="s">
        <v>2602</v>
      </c>
      <c r="E1600" s="118" t="s">
        <v>3939</v>
      </c>
      <c r="F1600" s="119" t="s">
        <v>238</v>
      </c>
      <c r="G1600" s="120">
        <v>1</v>
      </c>
      <c r="H1600" s="95">
        <f>ROUND(I1600/G1600,2)</f>
        <v>7601.21</v>
      </c>
      <c r="I1600" s="121">
        <v>7601.21</v>
      </c>
      <c r="J1600" s="122">
        <f>ROUND(H1600*$I$13,2)</f>
        <v>8311.16</v>
      </c>
      <c r="K1600" s="121">
        <f>ROUND(G1600*J1600,2)</f>
        <v>8311.16</v>
      </c>
      <c r="L1600" s="121" t="s">
        <v>2396</v>
      </c>
      <c r="M1600" s="235"/>
      <c r="N1600" s="253">
        <f t="shared" ref="N1600:N1602" si="69">ROUND(I1600*I$13,2)</f>
        <v>8311.16</v>
      </c>
      <c r="O1600" s="254">
        <f t="shared" si="64"/>
        <v>0</v>
      </c>
    </row>
    <row r="1601" spans="1:15" s="28" customFormat="1" ht="15" outlineLevel="1" x14ac:dyDescent="0.25">
      <c r="A1601" s="116" t="s">
        <v>3940</v>
      </c>
      <c r="B1601" s="117" t="s">
        <v>3899</v>
      </c>
      <c r="C1601" s="117" t="s">
        <v>305</v>
      </c>
      <c r="D1601" s="117" t="s">
        <v>2602</v>
      </c>
      <c r="E1601" s="118" t="s">
        <v>3941</v>
      </c>
      <c r="F1601" s="119" t="s">
        <v>238</v>
      </c>
      <c r="G1601" s="120">
        <v>1</v>
      </c>
      <c r="H1601" s="95">
        <f>ROUND(I1601/G1601,2)</f>
        <v>7660.73</v>
      </c>
      <c r="I1601" s="121">
        <v>7660.73</v>
      </c>
      <c r="J1601" s="122">
        <f>ROUND(H1601*$I$13,2)</f>
        <v>8376.24</v>
      </c>
      <c r="K1601" s="121">
        <f>ROUND(G1601*J1601,2)</f>
        <v>8376.24</v>
      </c>
      <c r="L1601" s="121" t="s">
        <v>2396</v>
      </c>
      <c r="M1601" s="235"/>
      <c r="N1601" s="253">
        <f t="shared" si="69"/>
        <v>8376.24</v>
      </c>
      <c r="O1601" s="254">
        <f t="shared" si="64"/>
        <v>0</v>
      </c>
    </row>
    <row r="1602" spans="1:15" s="28" customFormat="1" ht="15" outlineLevel="1" x14ac:dyDescent="0.25">
      <c r="A1602" s="116" t="s">
        <v>3942</v>
      </c>
      <c r="B1602" s="117" t="s">
        <v>3899</v>
      </c>
      <c r="C1602" s="117" t="s">
        <v>3754</v>
      </c>
      <c r="D1602" s="117" t="s">
        <v>2602</v>
      </c>
      <c r="E1602" s="118" t="s">
        <v>3943</v>
      </c>
      <c r="F1602" s="119" t="s">
        <v>238</v>
      </c>
      <c r="G1602" s="120">
        <v>1</v>
      </c>
      <c r="H1602" s="95">
        <f>ROUND(I1602/G1602,2)</f>
        <v>228414.58</v>
      </c>
      <c r="I1602" s="121">
        <v>228414.58</v>
      </c>
      <c r="J1602" s="122">
        <f>ROUND(H1602*$I$13,2)</f>
        <v>249748.5</v>
      </c>
      <c r="K1602" s="121">
        <f>ROUND(G1602*J1602,2)</f>
        <v>249748.5</v>
      </c>
      <c r="L1602" s="121" t="s">
        <v>2396</v>
      </c>
      <c r="M1602" s="235"/>
      <c r="N1602" s="253">
        <f t="shared" si="69"/>
        <v>249748.5</v>
      </c>
      <c r="O1602" s="254">
        <f t="shared" si="64"/>
        <v>0</v>
      </c>
    </row>
    <row r="1603" spans="1:15" s="263" customFormat="1" ht="15" outlineLevel="1" x14ac:dyDescent="0.25">
      <c r="A1603" s="90"/>
      <c r="B1603" s="91"/>
      <c r="C1603" s="91"/>
      <c r="D1603" s="91"/>
      <c r="E1603" s="103" t="s">
        <v>3723</v>
      </c>
      <c r="F1603" s="93"/>
      <c r="G1603" s="99"/>
      <c r="H1603" s="95"/>
      <c r="I1603" s="96"/>
      <c r="J1603" s="95"/>
      <c r="K1603" s="96"/>
      <c r="L1603" s="96"/>
      <c r="M1603" s="260"/>
      <c r="N1603" s="261">
        <f>ROUND(I1603*H$13*I$13,2)</f>
        <v>0</v>
      </c>
      <c r="O1603" s="262">
        <f t="shared" si="64"/>
        <v>0</v>
      </c>
    </row>
    <row r="1604" spans="1:15" s="28" customFormat="1" ht="15" outlineLevel="1" x14ac:dyDescent="0.25">
      <c r="A1604" s="90" t="s">
        <v>3944</v>
      </c>
      <c r="B1604" s="91" t="s">
        <v>3899</v>
      </c>
      <c r="C1604" s="91" t="s">
        <v>95</v>
      </c>
      <c r="D1604" s="91" t="s">
        <v>3137</v>
      </c>
      <c r="E1604" s="92" t="s">
        <v>3138</v>
      </c>
      <c r="F1604" s="93" t="s">
        <v>180</v>
      </c>
      <c r="G1604" s="99">
        <v>4</v>
      </c>
      <c r="H1604" s="95">
        <f>ROUND(I1604/G1604,2)</f>
        <v>19495.7</v>
      </c>
      <c r="I1604" s="96">
        <v>77982.8</v>
      </c>
      <c r="J1604" s="95">
        <f>ROUND(H1604*$H$13*$I$13,2)</f>
        <v>21700.3</v>
      </c>
      <c r="K1604" s="96">
        <f>ROUND(G1604*J1604,2)</f>
        <v>86801.2</v>
      </c>
      <c r="L1604" s="89"/>
      <c r="M1604" s="235"/>
      <c r="N1604" s="253">
        <f>ROUND(I1604*H$13*I$13,2)</f>
        <v>86801.19</v>
      </c>
      <c r="O1604" s="254">
        <f t="shared" si="64"/>
        <v>-0.01</v>
      </c>
    </row>
    <row r="1605" spans="1:15" s="28" customFormat="1" ht="15" outlineLevel="1" x14ac:dyDescent="0.25">
      <c r="A1605" s="90" t="s">
        <v>3945</v>
      </c>
      <c r="B1605" s="91" t="s">
        <v>3899</v>
      </c>
      <c r="C1605" s="91" t="s">
        <v>224</v>
      </c>
      <c r="D1605" s="91" t="s">
        <v>3784</v>
      </c>
      <c r="E1605" s="92" t="s">
        <v>3785</v>
      </c>
      <c r="F1605" s="93" t="s">
        <v>1827</v>
      </c>
      <c r="G1605" s="99">
        <v>20</v>
      </c>
      <c r="H1605" s="95">
        <f>ROUND(I1605/G1605,2)</f>
        <v>17.600000000000001</v>
      </c>
      <c r="I1605" s="96">
        <v>352.08</v>
      </c>
      <c r="J1605" s="95">
        <f>ROUND(H1605*$H$13*$I$13,2)</f>
        <v>19.59</v>
      </c>
      <c r="K1605" s="96">
        <f>ROUND(G1605*J1605,2)</f>
        <v>391.8</v>
      </c>
      <c r="L1605" s="89"/>
      <c r="M1605" s="235"/>
      <c r="N1605" s="253">
        <f>ROUND(I1605*H$13*I$13,2)</f>
        <v>391.89</v>
      </c>
      <c r="O1605" s="254">
        <f t="shared" si="64"/>
        <v>0.09</v>
      </c>
    </row>
    <row r="1606" spans="1:15" s="28" customFormat="1" ht="22.5" outlineLevel="1" x14ac:dyDescent="0.25">
      <c r="A1606" s="90" t="s">
        <v>3946</v>
      </c>
      <c r="B1606" s="91" t="s">
        <v>3899</v>
      </c>
      <c r="C1606" s="91" t="s">
        <v>313</v>
      </c>
      <c r="D1606" s="91" t="s">
        <v>3140</v>
      </c>
      <c r="E1606" s="92" t="s">
        <v>3141</v>
      </c>
      <c r="F1606" s="93" t="s">
        <v>2011</v>
      </c>
      <c r="G1606" s="98">
        <v>10.199999999999999</v>
      </c>
      <c r="H1606" s="95">
        <f>ROUND(I1606/G1606,2)</f>
        <v>157.55000000000001</v>
      </c>
      <c r="I1606" s="96">
        <v>1607.05</v>
      </c>
      <c r="J1606" s="95">
        <f>ROUND(H1606*$H$13*$I$13,2)</f>
        <v>175.37</v>
      </c>
      <c r="K1606" s="96">
        <f>ROUND(G1606*J1606,2)</f>
        <v>1788.77</v>
      </c>
      <c r="L1606" s="89"/>
      <c r="M1606" s="235"/>
      <c r="N1606" s="253">
        <f>ROUND(I1606*H$13*I$13,2)</f>
        <v>1788.78</v>
      </c>
      <c r="O1606" s="254">
        <f t="shared" si="64"/>
        <v>0.01</v>
      </c>
    </row>
    <row r="1607" spans="1:15" s="28" customFormat="1" ht="15" outlineLevel="1" x14ac:dyDescent="0.25">
      <c r="A1607" s="90" t="s">
        <v>3947</v>
      </c>
      <c r="B1607" s="91" t="s">
        <v>3899</v>
      </c>
      <c r="C1607" s="91" t="s">
        <v>3131</v>
      </c>
      <c r="D1607" s="91" t="s">
        <v>3948</v>
      </c>
      <c r="E1607" s="92" t="s">
        <v>3949</v>
      </c>
      <c r="F1607" s="93" t="s">
        <v>1827</v>
      </c>
      <c r="G1607" s="99">
        <v>60</v>
      </c>
      <c r="H1607" s="95">
        <f>ROUND(I1607/G1607,2)</f>
        <v>28.36</v>
      </c>
      <c r="I1607" s="96">
        <v>1701.72</v>
      </c>
      <c r="J1607" s="95">
        <f>ROUND(H1607*$H$13*$I$13,2)</f>
        <v>31.57</v>
      </c>
      <c r="K1607" s="96">
        <f>ROUND(G1607*J1607,2)</f>
        <v>1894.2</v>
      </c>
      <c r="L1607" s="89"/>
      <c r="M1607" s="235"/>
      <c r="N1607" s="253">
        <f>ROUND(I1607*H$13*I$13,2)</f>
        <v>1894.15</v>
      </c>
      <c r="O1607" s="254">
        <f t="shared" si="64"/>
        <v>-0.05</v>
      </c>
    </row>
    <row r="1608" spans="1:15" s="28" customFormat="1" ht="22.5" outlineLevel="1" x14ac:dyDescent="0.25">
      <c r="A1608" s="90" t="s">
        <v>3950</v>
      </c>
      <c r="B1608" s="91" t="s">
        <v>3899</v>
      </c>
      <c r="C1608" s="91" t="s">
        <v>3134</v>
      </c>
      <c r="D1608" s="91" t="s">
        <v>3951</v>
      </c>
      <c r="E1608" s="92" t="s">
        <v>3952</v>
      </c>
      <c r="F1608" s="93" t="s">
        <v>2011</v>
      </c>
      <c r="G1608" s="98">
        <v>30.6</v>
      </c>
      <c r="H1608" s="95">
        <f>ROUND(I1608/G1608,2)</f>
        <v>364.79</v>
      </c>
      <c r="I1608" s="96">
        <v>11162.7</v>
      </c>
      <c r="J1608" s="95">
        <f>ROUND(H1608*$H$13*$I$13,2)</f>
        <v>406.04</v>
      </c>
      <c r="K1608" s="96">
        <f>ROUND(G1608*J1608,2)</f>
        <v>12424.82</v>
      </c>
      <c r="L1608" s="89"/>
      <c r="M1608" s="235"/>
      <c r="N1608" s="253">
        <f>ROUND(I1608*H$13*I$13,2)</f>
        <v>12424.99</v>
      </c>
      <c r="O1608" s="254">
        <f t="shared" si="64"/>
        <v>0.17</v>
      </c>
    </row>
    <row r="1609" spans="1:15" s="28" customFormat="1" ht="22.5" outlineLevel="1" x14ac:dyDescent="0.25">
      <c r="A1609" s="90" t="s">
        <v>3953</v>
      </c>
      <c r="B1609" s="91" t="s">
        <v>3899</v>
      </c>
      <c r="C1609" s="91" t="s">
        <v>115</v>
      </c>
      <c r="D1609" s="91" t="s">
        <v>3149</v>
      </c>
      <c r="E1609" s="92" t="s">
        <v>3150</v>
      </c>
      <c r="F1609" s="93" t="s">
        <v>180</v>
      </c>
      <c r="G1609" s="98">
        <v>11.1</v>
      </c>
      <c r="H1609" s="95">
        <f>ROUND(I1609/G1609,2)</f>
        <v>13066.41</v>
      </c>
      <c r="I1609" s="96">
        <v>145037.19</v>
      </c>
      <c r="J1609" s="95">
        <f>ROUND(H1609*$H$13*$I$13,2)</f>
        <v>14543.98</v>
      </c>
      <c r="K1609" s="96">
        <f>ROUND(G1609*J1609,2)</f>
        <v>161438.18</v>
      </c>
      <c r="L1609" s="89"/>
      <c r="M1609" s="235"/>
      <c r="N1609" s="253">
        <f>ROUND(I1609*H$13*I$13,2)</f>
        <v>161438.17000000001</v>
      </c>
      <c r="O1609" s="254">
        <f t="shared" si="64"/>
        <v>-0.01</v>
      </c>
    </row>
    <row r="1610" spans="1:15" s="28" customFormat="1" ht="15" outlineLevel="1" x14ac:dyDescent="0.25">
      <c r="A1610" s="90" t="s">
        <v>3954</v>
      </c>
      <c r="B1610" s="91" t="s">
        <v>3899</v>
      </c>
      <c r="C1610" s="91" t="s">
        <v>231</v>
      </c>
      <c r="D1610" s="91" t="s">
        <v>3025</v>
      </c>
      <c r="E1610" s="92" t="s">
        <v>3955</v>
      </c>
      <c r="F1610" s="93" t="s">
        <v>202</v>
      </c>
      <c r="G1610" s="100">
        <v>0.51</v>
      </c>
      <c r="H1610" s="95">
        <f>ROUND(I1610/G1610,2)</f>
        <v>225082.29</v>
      </c>
      <c r="I1610" s="96">
        <v>114791.97</v>
      </c>
      <c r="J1610" s="95">
        <f>ROUND(H1610*$H$13*$I$13,2)</f>
        <v>250534.87</v>
      </c>
      <c r="K1610" s="96">
        <f>ROUND(G1610*J1610,2)</f>
        <v>127772.78</v>
      </c>
      <c r="L1610" s="89"/>
      <c r="M1610" s="235"/>
      <c r="N1610" s="253">
        <f>ROUND(I1610*H$13*I$13,2)</f>
        <v>127772.78</v>
      </c>
      <c r="O1610" s="254">
        <f t="shared" si="64"/>
        <v>0</v>
      </c>
    </row>
    <row r="1611" spans="1:15" s="28" customFormat="1" ht="15" outlineLevel="1" x14ac:dyDescent="0.25">
      <c r="A1611" s="90" t="s">
        <v>3956</v>
      </c>
      <c r="B1611" s="91" t="s">
        <v>3899</v>
      </c>
      <c r="C1611" s="91" t="s">
        <v>319</v>
      </c>
      <c r="D1611" s="91" t="s">
        <v>3886</v>
      </c>
      <c r="E1611" s="92" t="s">
        <v>3887</v>
      </c>
      <c r="F1611" s="93" t="s">
        <v>210</v>
      </c>
      <c r="G1611" s="101">
        <v>0.40799999999999997</v>
      </c>
      <c r="H1611" s="95">
        <f>ROUND(I1611/G1611,2)</f>
        <v>11248.92</v>
      </c>
      <c r="I1611" s="96">
        <v>4589.5600000000004</v>
      </c>
      <c r="J1611" s="95">
        <f>ROUND(H1611*$H$13*$I$13,2)</f>
        <v>12520.96</v>
      </c>
      <c r="K1611" s="96">
        <f>ROUND(G1611*J1611,2)</f>
        <v>5108.55</v>
      </c>
      <c r="L1611" s="89"/>
      <c r="M1611" s="235"/>
      <c r="N1611" s="253">
        <f>ROUND(I1611*H$13*I$13,2)</f>
        <v>5108.55</v>
      </c>
      <c r="O1611" s="254">
        <f t="shared" si="64"/>
        <v>0</v>
      </c>
    </row>
    <row r="1612" spans="1:15" s="28" customFormat="1" ht="15" outlineLevel="1" x14ac:dyDescent="0.25">
      <c r="A1612" s="90" t="s">
        <v>3957</v>
      </c>
      <c r="B1612" s="91" t="s">
        <v>3899</v>
      </c>
      <c r="C1612" s="91" t="s">
        <v>323</v>
      </c>
      <c r="D1612" s="91" t="s">
        <v>3025</v>
      </c>
      <c r="E1612" s="92" t="s">
        <v>3858</v>
      </c>
      <c r="F1612" s="93" t="s">
        <v>202</v>
      </c>
      <c r="G1612" s="97">
        <v>9.1800000000000007E-2</v>
      </c>
      <c r="H1612" s="95">
        <f>ROUND(I1612/G1612,2)</f>
        <v>29105.66</v>
      </c>
      <c r="I1612" s="96">
        <v>2671.9</v>
      </c>
      <c r="J1612" s="95">
        <f>ROUND(H1612*$H$13*$I$13,2)</f>
        <v>32396.959999999999</v>
      </c>
      <c r="K1612" s="96">
        <f>ROUND(G1612*J1612,2)</f>
        <v>2974.04</v>
      </c>
      <c r="L1612" s="89"/>
      <c r="M1612" s="235"/>
      <c r="N1612" s="253">
        <f>ROUND(I1612*H$13*I$13,2)</f>
        <v>2974.04</v>
      </c>
      <c r="O1612" s="254">
        <f t="shared" si="64"/>
        <v>0</v>
      </c>
    </row>
    <row r="1613" spans="1:15" s="28" customFormat="1" ht="45" outlineLevel="1" x14ac:dyDescent="0.25">
      <c r="A1613" s="90" t="s">
        <v>3958</v>
      </c>
      <c r="B1613" s="91" t="s">
        <v>3899</v>
      </c>
      <c r="C1613" s="91" t="s">
        <v>2520</v>
      </c>
      <c r="D1613" s="91" t="s">
        <v>3959</v>
      </c>
      <c r="E1613" s="92" t="s">
        <v>3960</v>
      </c>
      <c r="F1613" s="93" t="s">
        <v>210</v>
      </c>
      <c r="G1613" s="97">
        <v>0.12239999999999999</v>
      </c>
      <c r="H1613" s="95">
        <f>ROUND(I1613/G1613,2)</f>
        <v>25482.35</v>
      </c>
      <c r="I1613" s="96">
        <v>3119.04</v>
      </c>
      <c r="J1613" s="95">
        <f>ROUND(H1613*$H$13*$I$13,2)</f>
        <v>28363.919999999998</v>
      </c>
      <c r="K1613" s="96">
        <f>ROUND(G1613*J1613,2)</f>
        <v>3471.74</v>
      </c>
      <c r="L1613" s="89"/>
      <c r="M1613" s="235"/>
      <c r="N1613" s="253">
        <f>ROUND(I1613*H$13*I$13,2)</f>
        <v>3471.74</v>
      </c>
      <c r="O1613" s="254">
        <f t="shared" si="64"/>
        <v>0</v>
      </c>
    </row>
    <row r="1614" spans="1:15" s="28" customFormat="1" ht="15" outlineLevel="1" x14ac:dyDescent="0.25">
      <c r="A1614" s="90" t="s">
        <v>3961</v>
      </c>
      <c r="B1614" s="91" t="s">
        <v>3899</v>
      </c>
      <c r="C1614" s="91" t="s">
        <v>235</v>
      </c>
      <c r="D1614" s="91" t="s">
        <v>3232</v>
      </c>
      <c r="E1614" s="92" t="s">
        <v>3233</v>
      </c>
      <c r="F1614" s="93" t="s">
        <v>238</v>
      </c>
      <c r="G1614" s="99">
        <v>17</v>
      </c>
      <c r="H1614" s="95">
        <f>ROUND(I1614/G1614,2)</f>
        <v>4177.3999999999996</v>
      </c>
      <c r="I1614" s="96">
        <v>71015.87</v>
      </c>
      <c r="J1614" s="95">
        <f>ROUND(H1614*$H$13*$I$13,2)</f>
        <v>4649.79</v>
      </c>
      <c r="K1614" s="96">
        <f>ROUND(G1614*J1614,2)</f>
        <v>79046.429999999993</v>
      </c>
      <c r="L1614" s="89"/>
      <c r="M1614" s="235"/>
      <c r="N1614" s="253">
        <f>ROUND(I1614*H$13*I$13,2)</f>
        <v>79046.429999999993</v>
      </c>
      <c r="O1614" s="254">
        <f t="shared" si="64"/>
        <v>0</v>
      </c>
    </row>
    <row r="1615" spans="1:15" s="28" customFormat="1" ht="22.5" outlineLevel="1" x14ac:dyDescent="0.25">
      <c r="A1615" s="90" t="s">
        <v>3962</v>
      </c>
      <c r="B1615" s="91" t="s">
        <v>3899</v>
      </c>
      <c r="C1615" s="91" t="s">
        <v>328</v>
      </c>
      <c r="D1615" s="91" t="s">
        <v>3963</v>
      </c>
      <c r="E1615" s="92" t="s">
        <v>3964</v>
      </c>
      <c r="F1615" s="93" t="s">
        <v>1827</v>
      </c>
      <c r="G1615" s="98">
        <v>1.7</v>
      </c>
      <c r="H1615" s="95">
        <f>ROUND(I1615/G1615,2)</f>
        <v>570.17999999999995</v>
      </c>
      <c r="I1615" s="96">
        <v>969.3</v>
      </c>
      <c r="J1615" s="95">
        <f>ROUND(H1615*$H$13*$I$13,2)</f>
        <v>634.66</v>
      </c>
      <c r="K1615" s="96">
        <f>ROUND(G1615*J1615,2)</f>
        <v>1078.92</v>
      </c>
      <c r="L1615" s="89"/>
      <c r="M1615" s="235"/>
      <c r="N1615" s="253">
        <f>ROUND(I1615*H$13*I$13,2)</f>
        <v>1078.9100000000001</v>
      </c>
      <c r="O1615" s="254">
        <f t="shared" si="64"/>
        <v>-0.01</v>
      </c>
    </row>
    <row r="1616" spans="1:15" s="28" customFormat="1" ht="17.25" customHeight="1" x14ac:dyDescent="0.25">
      <c r="A1616" s="79" t="s">
        <v>240</v>
      </c>
      <c r="B1616" s="299" t="s">
        <v>3965</v>
      </c>
      <c r="C1616" s="299"/>
      <c r="D1616" s="299"/>
      <c r="E1616" s="80" t="s">
        <v>3966</v>
      </c>
      <c r="F1616" s="81"/>
      <c r="G1616" s="82"/>
      <c r="H1616" s="83">
        <v>1784718.28</v>
      </c>
      <c r="I1616" s="83">
        <f>SUM(I1619:I1697)</f>
        <v>1784718.28</v>
      </c>
      <c r="J1616" s="83"/>
      <c r="K1616" s="83">
        <f t="shared" ref="K1616" si="70">SUM(K1619:K1697)</f>
        <v>1967649.49</v>
      </c>
      <c r="L1616" s="83"/>
      <c r="M1616" s="235"/>
      <c r="N1616" s="253">
        <f>ROUND(I1616*H$13*I$13,2)</f>
        <v>1986536.36</v>
      </c>
      <c r="O1616" s="254">
        <f t="shared" si="64"/>
        <v>18886.87</v>
      </c>
    </row>
    <row r="1617" spans="1:15" s="28" customFormat="1" ht="17.25" customHeight="1" x14ac:dyDescent="0.25">
      <c r="A1617" s="109"/>
      <c r="B1617" s="110"/>
      <c r="C1617" s="110"/>
      <c r="D1617" s="110"/>
      <c r="E1617" s="111" t="s">
        <v>2288</v>
      </c>
      <c r="F1617" s="112"/>
      <c r="G1617" s="113"/>
      <c r="H1617" s="114"/>
      <c r="I1617" s="146">
        <f>I1620+I1622+I1624+I1626+I1627+I1628+I1629+I1630+I1631+I1633+I1635+I1636+I1637+I1638+I1639+I1641+I1666+I1668+I1686</f>
        <v>959676.5</v>
      </c>
      <c r="J1617" s="122"/>
      <c r="K1617" s="146">
        <f t="shared" ref="K1617" si="71">K1620+K1622+K1624+K1626+K1627+K1628+K1629+K1630+K1631+K1633+K1635+K1636+K1637+K1638+K1639+K1641+K1666+K1668+K1686</f>
        <v>1049310.29</v>
      </c>
      <c r="L1617" s="146"/>
      <c r="M1617" s="235"/>
      <c r="N1617" s="253">
        <f>ROUND(I1617*H$13*I$13,2)</f>
        <v>1068197.8700000001</v>
      </c>
      <c r="O1617" s="254">
        <f t="shared" si="64"/>
        <v>18887.580000000002</v>
      </c>
    </row>
    <row r="1618" spans="1:15" s="11" customFormat="1" ht="17.25" customHeight="1" outlineLevel="1" x14ac:dyDescent="0.25">
      <c r="A1618" s="85"/>
      <c r="B1618" s="125"/>
      <c r="C1618" s="125"/>
      <c r="D1618" s="125"/>
      <c r="E1618" s="126" t="s">
        <v>3967</v>
      </c>
      <c r="F1618" s="86"/>
      <c r="G1618" s="87"/>
      <c r="H1618" s="88"/>
      <c r="I1618" s="156"/>
      <c r="J1618" s="156"/>
      <c r="K1618" s="156"/>
      <c r="L1618" s="156"/>
      <c r="M1618" s="236"/>
      <c r="N1618" s="253">
        <f>ROUND(I1618*H$13*I$13,2)</f>
        <v>0</v>
      </c>
      <c r="O1618" s="254">
        <f t="shared" si="64"/>
        <v>0</v>
      </c>
    </row>
    <row r="1619" spans="1:15" s="28" customFormat="1" ht="15" outlineLevel="1" x14ac:dyDescent="0.25">
      <c r="A1619" s="90" t="s">
        <v>243</v>
      </c>
      <c r="B1619" s="91" t="s">
        <v>3965</v>
      </c>
      <c r="C1619" s="91" t="s">
        <v>40</v>
      </c>
      <c r="D1619" s="91" t="s">
        <v>3968</v>
      </c>
      <c r="E1619" s="92" t="s">
        <v>3969</v>
      </c>
      <c r="F1619" s="93" t="s">
        <v>238</v>
      </c>
      <c r="G1619" s="99">
        <v>1</v>
      </c>
      <c r="H1619" s="95">
        <f>ROUND(I1619/G1619,2)</f>
        <v>10082.290000000001</v>
      </c>
      <c r="I1619" s="96">
        <v>10082.290000000001</v>
      </c>
      <c r="J1619" s="95">
        <f>ROUND(H1619*$H$13*$I$13,2)</f>
        <v>11222.41</v>
      </c>
      <c r="K1619" s="96">
        <f>ROUND(G1619*J1619,2)</f>
        <v>11222.41</v>
      </c>
      <c r="L1619" s="89"/>
      <c r="M1619" s="235"/>
      <c r="N1619" s="253">
        <f>ROUND(I1619*H$13*I$13,2)</f>
        <v>11222.41</v>
      </c>
      <c r="O1619" s="254">
        <f t="shared" si="64"/>
        <v>0</v>
      </c>
    </row>
    <row r="1620" spans="1:15" s="28" customFormat="1" ht="15" outlineLevel="1" x14ac:dyDescent="0.25">
      <c r="A1620" s="116" t="s">
        <v>247</v>
      </c>
      <c r="B1620" s="117" t="s">
        <v>3965</v>
      </c>
      <c r="C1620" s="117" t="s">
        <v>165</v>
      </c>
      <c r="D1620" s="117" t="s">
        <v>2602</v>
      </c>
      <c r="E1620" s="118" t="s">
        <v>3970</v>
      </c>
      <c r="F1620" s="119" t="s">
        <v>238</v>
      </c>
      <c r="G1620" s="120">
        <v>1</v>
      </c>
      <c r="H1620" s="95">
        <f>ROUND(I1620/G1620,2)</f>
        <v>57995.9</v>
      </c>
      <c r="I1620" s="121">
        <v>57995.9</v>
      </c>
      <c r="J1620" s="122">
        <f>ROUND(H1620*$I$13,2)</f>
        <v>63412.72</v>
      </c>
      <c r="K1620" s="121">
        <f>ROUND(G1620*J1620,2)</f>
        <v>63412.72</v>
      </c>
      <c r="L1620" s="121" t="s">
        <v>2396</v>
      </c>
      <c r="M1620" s="235"/>
      <c r="N1620" s="253">
        <f>ROUND(I1620*I$13,2)</f>
        <v>63412.72</v>
      </c>
      <c r="O1620" s="254">
        <f t="shared" si="64"/>
        <v>0</v>
      </c>
    </row>
    <row r="1621" spans="1:15" s="28" customFormat="1" ht="15" outlineLevel="1" x14ac:dyDescent="0.25">
      <c r="A1621" s="90" t="s">
        <v>2081</v>
      </c>
      <c r="B1621" s="91" t="s">
        <v>3965</v>
      </c>
      <c r="C1621" s="91" t="s">
        <v>41</v>
      </c>
      <c r="D1621" s="91" t="s">
        <v>3719</v>
      </c>
      <c r="E1621" s="92" t="s">
        <v>3720</v>
      </c>
      <c r="F1621" s="93" t="s">
        <v>238</v>
      </c>
      <c r="G1621" s="99">
        <v>1</v>
      </c>
      <c r="H1621" s="95">
        <f>ROUND(I1621/G1621,2)</f>
        <v>1042.24</v>
      </c>
      <c r="I1621" s="96">
        <v>1042.24</v>
      </c>
      <c r="J1621" s="95">
        <f>ROUND(H1621*$H$13*$I$13,2)</f>
        <v>1160.0999999999999</v>
      </c>
      <c r="K1621" s="96">
        <f>ROUND(G1621*J1621,2)</f>
        <v>1160.0999999999999</v>
      </c>
      <c r="L1621" s="89"/>
      <c r="M1621" s="235"/>
      <c r="N1621" s="253">
        <f>ROUND(I1621*H$13*I$13,2)</f>
        <v>1160.0999999999999</v>
      </c>
      <c r="O1621" s="254">
        <f t="shared" si="64"/>
        <v>0</v>
      </c>
    </row>
    <row r="1622" spans="1:15" s="28" customFormat="1" ht="15" outlineLevel="1" x14ac:dyDescent="0.25">
      <c r="A1622" s="116" t="s">
        <v>2570</v>
      </c>
      <c r="B1622" s="117" t="s">
        <v>3965</v>
      </c>
      <c r="C1622" s="117" t="s">
        <v>283</v>
      </c>
      <c r="D1622" s="117" t="s">
        <v>2602</v>
      </c>
      <c r="E1622" s="118" t="s">
        <v>3971</v>
      </c>
      <c r="F1622" s="119" t="s">
        <v>238</v>
      </c>
      <c r="G1622" s="120">
        <v>1</v>
      </c>
      <c r="H1622" s="95">
        <f>ROUND(I1622/G1622,2)</f>
        <v>9555.02</v>
      </c>
      <c r="I1622" s="121">
        <v>9555.02</v>
      </c>
      <c r="J1622" s="122">
        <f>ROUND(H1622*$I$13,2)</f>
        <v>10447.459999999999</v>
      </c>
      <c r="K1622" s="121">
        <f>ROUND(G1622*J1622,2)</f>
        <v>10447.459999999999</v>
      </c>
      <c r="L1622" s="121" t="s">
        <v>2396</v>
      </c>
      <c r="M1622" s="235"/>
      <c r="N1622" s="253">
        <f>ROUND(I1622*I$13,2)</f>
        <v>10447.459999999999</v>
      </c>
      <c r="O1622" s="254">
        <f t="shared" si="64"/>
        <v>0</v>
      </c>
    </row>
    <row r="1623" spans="1:15" s="28" customFormat="1" ht="15" outlineLevel="1" x14ac:dyDescent="0.25">
      <c r="A1623" s="90" t="s">
        <v>2574</v>
      </c>
      <c r="B1623" s="91" t="s">
        <v>3965</v>
      </c>
      <c r="C1623" s="91" t="s">
        <v>44</v>
      </c>
      <c r="D1623" s="91" t="s">
        <v>3710</v>
      </c>
      <c r="E1623" s="92" t="s">
        <v>3711</v>
      </c>
      <c r="F1623" s="93" t="s">
        <v>238</v>
      </c>
      <c r="G1623" s="99">
        <v>1</v>
      </c>
      <c r="H1623" s="95">
        <f>ROUND(I1623/G1623,2)</f>
        <v>14139.19</v>
      </c>
      <c r="I1623" s="96">
        <v>14139.19</v>
      </c>
      <c r="J1623" s="95">
        <f>ROUND(H1623*$H$13*$I$13,2)</f>
        <v>15738.07</v>
      </c>
      <c r="K1623" s="96">
        <f>ROUND(G1623*J1623,2)</f>
        <v>15738.07</v>
      </c>
      <c r="L1623" s="89"/>
      <c r="M1623" s="235"/>
      <c r="N1623" s="253">
        <f>ROUND(I1623*H$13*I$13,2)</f>
        <v>15738.07</v>
      </c>
      <c r="O1623" s="254">
        <f t="shared" si="64"/>
        <v>0</v>
      </c>
    </row>
    <row r="1624" spans="1:15" s="28" customFormat="1" ht="15" outlineLevel="1" x14ac:dyDescent="0.25">
      <c r="A1624" s="116" t="s">
        <v>2578</v>
      </c>
      <c r="B1624" s="117" t="s">
        <v>3965</v>
      </c>
      <c r="C1624" s="117" t="s">
        <v>1817</v>
      </c>
      <c r="D1624" s="117" t="s">
        <v>2602</v>
      </c>
      <c r="E1624" s="118" t="s">
        <v>3972</v>
      </c>
      <c r="F1624" s="119" t="s">
        <v>238</v>
      </c>
      <c r="G1624" s="120">
        <v>1</v>
      </c>
      <c r="H1624" s="95">
        <f>ROUND(I1624/G1624,2)</f>
        <v>104780.39</v>
      </c>
      <c r="I1624" s="121">
        <v>104780.39</v>
      </c>
      <c r="J1624" s="122">
        <f>ROUND(H1624*$I$13,2)</f>
        <v>114566.88</v>
      </c>
      <c r="K1624" s="121">
        <f>ROUND(G1624*J1624,2)</f>
        <v>114566.88</v>
      </c>
      <c r="L1624" s="121" t="s">
        <v>2396</v>
      </c>
      <c r="M1624" s="235"/>
      <c r="N1624" s="253">
        <f>ROUND(I1624*I$13,2)</f>
        <v>114566.88</v>
      </c>
      <c r="O1624" s="254">
        <f t="shared" si="64"/>
        <v>0</v>
      </c>
    </row>
    <row r="1625" spans="1:15" s="28" customFormat="1" ht="15" outlineLevel="1" x14ac:dyDescent="0.25">
      <c r="A1625" s="90" t="s">
        <v>2582</v>
      </c>
      <c r="B1625" s="91" t="s">
        <v>3965</v>
      </c>
      <c r="C1625" s="91" t="s">
        <v>46</v>
      </c>
      <c r="D1625" s="91" t="s">
        <v>3719</v>
      </c>
      <c r="E1625" s="92" t="s">
        <v>3720</v>
      </c>
      <c r="F1625" s="93" t="s">
        <v>238</v>
      </c>
      <c r="G1625" s="99">
        <v>12</v>
      </c>
      <c r="H1625" s="95">
        <f>ROUND(I1625/G1625,2)</f>
        <v>1042.24</v>
      </c>
      <c r="I1625" s="96">
        <v>12506.88</v>
      </c>
      <c r="J1625" s="95">
        <f>ROUND(H1625*$H$13*$I$13,2)</f>
        <v>1160.0999999999999</v>
      </c>
      <c r="K1625" s="96">
        <f>ROUND(G1625*J1625,2)</f>
        <v>13921.2</v>
      </c>
      <c r="L1625" s="89"/>
      <c r="M1625" s="235"/>
      <c r="N1625" s="253">
        <f>ROUND(I1625*H$13*I$13,2)</f>
        <v>13921.17</v>
      </c>
      <c r="O1625" s="254">
        <f t="shared" si="64"/>
        <v>-0.03</v>
      </c>
    </row>
    <row r="1626" spans="1:15" s="28" customFormat="1" ht="15" outlineLevel="1" x14ac:dyDescent="0.25">
      <c r="A1626" s="116" t="s">
        <v>3973</v>
      </c>
      <c r="B1626" s="117" t="s">
        <v>3965</v>
      </c>
      <c r="C1626" s="117" t="s">
        <v>182</v>
      </c>
      <c r="D1626" s="117" t="s">
        <v>2602</v>
      </c>
      <c r="E1626" s="118" t="s">
        <v>3974</v>
      </c>
      <c r="F1626" s="119" t="s">
        <v>238</v>
      </c>
      <c r="G1626" s="120">
        <v>2</v>
      </c>
      <c r="H1626" s="95">
        <f>ROUND(I1626/G1626,2)</f>
        <v>69647.69</v>
      </c>
      <c r="I1626" s="121">
        <v>139295.38</v>
      </c>
      <c r="J1626" s="122">
        <f>ROUND(H1626*$I$13,2)</f>
        <v>76152.78</v>
      </c>
      <c r="K1626" s="121">
        <f>ROUND(G1626*J1626,2)</f>
        <v>152305.56</v>
      </c>
      <c r="L1626" s="121" t="s">
        <v>2396</v>
      </c>
      <c r="M1626" s="235"/>
      <c r="N1626" s="253">
        <f t="shared" ref="N1626:N1631" si="72">ROUND(I1626*I$13,2)</f>
        <v>152305.57</v>
      </c>
      <c r="O1626" s="254">
        <f t="shared" si="64"/>
        <v>0.01</v>
      </c>
    </row>
    <row r="1627" spans="1:15" s="28" customFormat="1" ht="15" outlineLevel="1" x14ac:dyDescent="0.25">
      <c r="A1627" s="116" t="s">
        <v>3975</v>
      </c>
      <c r="B1627" s="117" t="s">
        <v>3965</v>
      </c>
      <c r="C1627" s="117" t="s">
        <v>1884</v>
      </c>
      <c r="D1627" s="117" t="s">
        <v>2602</v>
      </c>
      <c r="E1627" s="118" t="s">
        <v>3976</v>
      </c>
      <c r="F1627" s="119" t="s">
        <v>238</v>
      </c>
      <c r="G1627" s="120">
        <v>1</v>
      </c>
      <c r="H1627" s="95">
        <f>ROUND(I1627/G1627,2)</f>
        <v>8167.47</v>
      </c>
      <c r="I1627" s="121">
        <v>8167.47</v>
      </c>
      <c r="J1627" s="122">
        <f>ROUND(H1627*$I$13,2)</f>
        <v>8930.31</v>
      </c>
      <c r="K1627" s="121">
        <f>ROUND(G1627*J1627,2)</f>
        <v>8930.31</v>
      </c>
      <c r="L1627" s="121" t="s">
        <v>2396</v>
      </c>
      <c r="M1627" s="235"/>
      <c r="N1627" s="253">
        <f t="shared" si="72"/>
        <v>8930.31</v>
      </c>
      <c r="O1627" s="254">
        <f t="shared" si="64"/>
        <v>0</v>
      </c>
    </row>
    <row r="1628" spans="1:15" s="28" customFormat="1" ht="15" outlineLevel="1" x14ac:dyDescent="0.25">
      <c r="A1628" s="116" t="s">
        <v>3977</v>
      </c>
      <c r="B1628" s="117" t="s">
        <v>3965</v>
      </c>
      <c r="C1628" s="117" t="s">
        <v>1888</v>
      </c>
      <c r="D1628" s="117" t="s">
        <v>2602</v>
      </c>
      <c r="E1628" s="118" t="s">
        <v>3978</v>
      </c>
      <c r="F1628" s="119" t="s">
        <v>238</v>
      </c>
      <c r="G1628" s="120">
        <v>3</v>
      </c>
      <c r="H1628" s="95">
        <f>ROUND(I1628/G1628,2)</f>
        <v>3420.28</v>
      </c>
      <c r="I1628" s="121">
        <v>10260.83</v>
      </c>
      <c r="J1628" s="122">
        <f>ROUND(H1628*$I$13,2)</f>
        <v>3739.73</v>
      </c>
      <c r="K1628" s="121">
        <f>ROUND(G1628*J1628,2)</f>
        <v>11219.19</v>
      </c>
      <c r="L1628" s="121" t="s">
        <v>2396</v>
      </c>
      <c r="M1628" s="235"/>
      <c r="N1628" s="253">
        <f t="shared" si="72"/>
        <v>11219.19</v>
      </c>
      <c r="O1628" s="254">
        <f t="shared" si="64"/>
        <v>0</v>
      </c>
    </row>
    <row r="1629" spans="1:15" s="28" customFormat="1" ht="15" outlineLevel="1" x14ac:dyDescent="0.25">
      <c r="A1629" s="116" t="s">
        <v>3979</v>
      </c>
      <c r="B1629" s="117" t="s">
        <v>3965</v>
      </c>
      <c r="C1629" s="117" t="s">
        <v>1892</v>
      </c>
      <c r="D1629" s="117" t="s">
        <v>2602</v>
      </c>
      <c r="E1629" s="118" t="s">
        <v>3980</v>
      </c>
      <c r="F1629" s="119" t="s">
        <v>238</v>
      </c>
      <c r="G1629" s="120">
        <v>1</v>
      </c>
      <c r="H1629" s="95">
        <f>ROUND(I1629/G1629,2)</f>
        <v>1498.52</v>
      </c>
      <c r="I1629" s="121">
        <v>1498.52</v>
      </c>
      <c r="J1629" s="122">
        <f>ROUND(H1629*$I$13,2)</f>
        <v>1638.48</v>
      </c>
      <c r="K1629" s="121">
        <f>ROUND(G1629*J1629,2)</f>
        <v>1638.48</v>
      </c>
      <c r="L1629" s="121" t="s">
        <v>2396</v>
      </c>
      <c r="M1629" s="235"/>
      <c r="N1629" s="253">
        <f t="shared" si="72"/>
        <v>1638.48</v>
      </c>
      <c r="O1629" s="254">
        <f t="shared" si="64"/>
        <v>0</v>
      </c>
    </row>
    <row r="1630" spans="1:15" s="28" customFormat="1" ht="15" outlineLevel="1" x14ac:dyDescent="0.25">
      <c r="A1630" s="116" t="s">
        <v>3981</v>
      </c>
      <c r="B1630" s="117" t="s">
        <v>3965</v>
      </c>
      <c r="C1630" s="117" t="s">
        <v>1896</v>
      </c>
      <c r="D1630" s="117" t="s">
        <v>2602</v>
      </c>
      <c r="E1630" s="118" t="s">
        <v>3982</v>
      </c>
      <c r="F1630" s="119" t="s">
        <v>238</v>
      </c>
      <c r="G1630" s="120">
        <v>2</v>
      </c>
      <c r="H1630" s="95">
        <f>ROUND(I1630/G1630,2)</f>
        <v>2608.1</v>
      </c>
      <c r="I1630" s="121">
        <v>5216.2</v>
      </c>
      <c r="J1630" s="122">
        <f>ROUND(H1630*$I$13,2)</f>
        <v>2851.7</v>
      </c>
      <c r="K1630" s="121">
        <f>ROUND(G1630*J1630,2)</f>
        <v>5703.4</v>
      </c>
      <c r="L1630" s="121" t="s">
        <v>2396</v>
      </c>
      <c r="M1630" s="235"/>
      <c r="N1630" s="253">
        <f t="shared" si="72"/>
        <v>5703.39</v>
      </c>
      <c r="O1630" s="254">
        <f t="shared" ref="O1630:O1693" si="73">N1630-K1630</f>
        <v>-0.01</v>
      </c>
    </row>
    <row r="1631" spans="1:15" s="28" customFormat="1" ht="15" outlineLevel="1" x14ac:dyDescent="0.25">
      <c r="A1631" s="116" t="s">
        <v>3983</v>
      </c>
      <c r="B1631" s="117" t="s">
        <v>3965</v>
      </c>
      <c r="C1631" s="117" t="s">
        <v>1900</v>
      </c>
      <c r="D1631" s="117" t="s">
        <v>2602</v>
      </c>
      <c r="E1631" s="118" t="s">
        <v>3984</v>
      </c>
      <c r="F1631" s="119" t="s">
        <v>238</v>
      </c>
      <c r="G1631" s="120">
        <v>3</v>
      </c>
      <c r="H1631" s="95">
        <f>ROUND(I1631/G1631,2)</f>
        <v>2683.6</v>
      </c>
      <c r="I1631" s="121">
        <v>8050.79</v>
      </c>
      <c r="J1631" s="122">
        <f>ROUND(H1631*$I$13,2)</f>
        <v>2934.25</v>
      </c>
      <c r="K1631" s="121">
        <f>ROUND(G1631*J1631,2)</f>
        <v>8802.75</v>
      </c>
      <c r="L1631" s="121" t="s">
        <v>2396</v>
      </c>
      <c r="M1631" s="235"/>
      <c r="N1631" s="253">
        <f t="shared" si="72"/>
        <v>8802.73</v>
      </c>
      <c r="O1631" s="254">
        <f t="shared" si="73"/>
        <v>-0.02</v>
      </c>
    </row>
    <row r="1632" spans="1:15" s="28" customFormat="1" ht="22.5" outlineLevel="1" x14ac:dyDescent="0.25">
      <c r="A1632" s="90" t="s">
        <v>3985</v>
      </c>
      <c r="B1632" s="91" t="s">
        <v>3965</v>
      </c>
      <c r="C1632" s="91" t="s">
        <v>50</v>
      </c>
      <c r="D1632" s="91" t="s">
        <v>3986</v>
      </c>
      <c r="E1632" s="92" t="s">
        <v>3987</v>
      </c>
      <c r="F1632" s="93" t="s">
        <v>238</v>
      </c>
      <c r="G1632" s="99">
        <v>1</v>
      </c>
      <c r="H1632" s="95">
        <f>ROUND(I1632/G1632,2)</f>
        <v>3905.16</v>
      </c>
      <c r="I1632" s="96">
        <v>3905.16</v>
      </c>
      <c r="J1632" s="95">
        <f>ROUND(H1632*$H$13*$I$13,2)</f>
        <v>4346.76</v>
      </c>
      <c r="K1632" s="96">
        <f>ROUND(G1632*J1632,2)</f>
        <v>4346.76</v>
      </c>
      <c r="L1632" s="89"/>
      <c r="M1632" s="235"/>
      <c r="N1632" s="253">
        <f>ROUND(I1632*H$13*I$13,2)</f>
        <v>4346.76</v>
      </c>
      <c r="O1632" s="254">
        <f t="shared" si="73"/>
        <v>0</v>
      </c>
    </row>
    <row r="1633" spans="1:15" s="28" customFormat="1" ht="15" outlineLevel="1" x14ac:dyDescent="0.25">
      <c r="A1633" s="116" t="s">
        <v>3988</v>
      </c>
      <c r="B1633" s="117" t="s">
        <v>3965</v>
      </c>
      <c r="C1633" s="117" t="s">
        <v>1907</v>
      </c>
      <c r="D1633" s="117" t="s">
        <v>2602</v>
      </c>
      <c r="E1633" s="118" t="s">
        <v>3989</v>
      </c>
      <c r="F1633" s="119" t="s">
        <v>238</v>
      </c>
      <c r="G1633" s="120">
        <v>1</v>
      </c>
      <c r="H1633" s="95">
        <f>ROUND(I1633/G1633,2)</f>
        <v>3182.34</v>
      </c>
      <c r="I1633" s="121">
        <v>3182.34</v>
      </c>
      <c r="J1633" s="122">
        <f>ROUND(H1633*$I$13,2)</f>
        <v>3479.57</v>
      </c>
      <c r="K1633" s="121">
        <f>ROUND(G1633*J1633,2)</f>
        <v>3479.57</v>
      </c>
      <c r="L1633" s="121" t="s">
        <v>2396</v>
      </c>
      <c r="M1633" s="235"/>
      <c r="N1633" s="253">
        <f>ROUND(I1633*I$13,2)</f>
        <v>3479.57</v>
      </c>
      <c r="O1633" s="254">
        <f t="shared" si="73"/>
        <v>0</v>
      </c>
    </row>
    <row r="1634" spans="1:15" s="28" customFormat="1" ht="15" outlineLevel="1" x14ac:dyDescent="0.25">
      <c r="A1634" s="90" t="s">
        <v>3990</v>
      </c>
      <c r="B1634" s="91" t="s">
        <v>3965</v>
      </c>
      <c r="C1634" s="91" t="s">
        <v>54</v>
      </c>
      <c r="D1634" s="91" t="s">
        <v>3991</v>
      </c>
      <c r="E1634" s="92" t="s">
        <v>3992</v>
      </c>
      <c r="F1634" s="93" t="s">
        <v>238</v>
      </c>
      <c r="G1634" s="99">
        <v>3</v>
      </c>
      <c r="H1634" s="95">
        <f>ROUND(I1634/G1634,2)</f>
        <v>2433.13</v>
      </c>
      <c r="I1634" s="96">
        <v>7299.38</v>
      </c>
      <c r="J1634" s="95">
        <f>ROUND(H1634*$H$13*$I$13,2)</f>
        <v>2708.27</v>
      </c>
      <c r="K1634" s="96">
        <f>ROUND(G1634*J1634,2)</f>
        <v>8124.81</v>
      </c>
      <c r="L1634" s="89"/>
      <c r="M1634" s="235"/>
      <c r="N1634" s="253">
        <f>ROUND(I1634*H$13*I$13,2)</f>
        <v>8124.8</v>
      </c>
      <c r="O1634" s="254">
        <f t="shared" si="73"/>
        <v>-0.01</v>
      </c>
    </row>
    <row r="1635" spans="1:15" s="28" customFormat="1" ht="15" outlineLevel="1" x14ac:dyDescent="0.25">
      <c r="A1635" s="116" t="s">
        <v>3993</v>
      </c>
      <c r="B1635" s="117" t="s">
        <v>3965</v>
      </c>
      <c r="C1635" s="117" t="s">
        <v>1950</v>
      </c>
      <c r="D1635" s="117" t="s">
        <v>2602</v>
      </c>
      <c r="E1635" s="118" t="s">
        <v>3994</v>
      </c>
      <c r="F1635" s="119" t="s">
        <v>238</v>
      </c>
      <c r="G1635" s="120">
        <v>1</v>
      </c>
      <c r="H1635" s="95">
        <f>ROUND(I1635/G1635,2)</f>
        <v>3058.79</v>
      </c>
      <c r="I1635" s="121">
        <v>3058.79</v>
      </c>
      <c r="J1635" s="122">
        <f>ROUND(H1635*$I$13,2)</f>
        <v>3344.48</v>
      </c>
      <c r="K1635" s="121">
        <f>ROUND(G1635*J1635,2)</f>
        <v>3344.48</v>
      </c>
      <c r="L1635" s="121" t="s">
        <v>2396</v>
      </c>
      <c r="M1635" s="235"/>
      <c r="N1635" s="253">
        <f t="shared" ref="N1635:N1639" si="74">ROUND(I1635*I$13,2)</f>
        <v>3344.48</v>
      </c>
      <c r="O1635" s="254">
        <f t="shared" si="73"/>
        <v>0</v>
      </c>
    </row>
    <row r="1636" spans="1:15" s="28" customFormat="1" ht="15" outlineLevel="1" x14ac:dyDescent="0.25">
      <c r="A1636" s="116" t="s">
        <v>3995</v>
      </c>
      <c r="B1636" s="117" t="s">
        <v>3965</v>
      </c>
      <c r="C1636" s="117" t="s">
        <v>1954</v>
      </c>
      <c r="D1636" s="117" t="s">
        <v>2602</v>
      </c>
      <c r="E1636" s="118" t="s">
        <v>3996</v>
      </c>
      <c r="F1636" s="119" t="s">
        <v>238</v>
      </c>
      <c r="G1636" s="120">
        <v>1</v>
      </c>
      <c r="H1636" s="95">
        <f>ROUND(I1636/G1636,2)</f>
        <v>2840.32</v>
      </c>
      <c r="I1636" s="121">
        <v>2840.32</v>
      </c>
      <c r="J1636" s="122">
        <f>ROUND(H1636*$I$13,2)</f>
        <v>3105.61</v>
      </c>
      <c r="K1636" s="121">
        <f>ROUND(G1636*J1636,2)</f>
        <v>3105.61</v>
      </c>
      <c r="L1636" s="121" t="s">
        <v>2396</v>
      </c>
      <c r="M1636" s="235"/>
      <c r="N1636" s="253">
        <f t="shared" si="74"/>
        <v>3105.61</v>
      </c>
      <c r="O1636" s="254">
        <f t="shared" si="73"/>
        <v>0</v>
      </c>
    </row>
    <row r="1637" spans="1:15" s="28" customFormat="1" ht="15" outlineLevel="1" x14ac:dyDescent="0.25">
      <c r="A1637" s="116" t="s">
        <v>3997</v>
      </c>
      <c r="B1637" s="117" t="s">
        <v>3965</v>
      </c>
      <c r="C1637" s="117" t="s">
        <v>1958</v>
      </c>
      <c r="D1637" s="117" t="s">
        <v>2602</v>
      </c>
      <c r="E1637" s="118" t="s">
        <v>3998</v>
      </c>
      <c r="F1637" s="119" t="s">
        <v>238</v>
      </c>
      <c r="G1637" s="120">
        <v>1</v>
      </c>
      <c r="H1637" s="95">
        <f>ROUND(I1637/G1637,2)</f>
        <v>154595.09</v>
      </c>
      <c r="I1637" s="121">
        <v>154595.09</v>
      </c>
      <c r="J1637" s="122">
        <f>ROUND(H1637*$I$13,2)</f>
        <v>169034.27</v>
      </c>
      <c r="K1637" s="121">
        <f>ROUND(G1637*J1637,2)</f>
        <v>169034.27</v>
      </c>
      <c r="L1637" s="121" t="s">
        <v>2396</v>
      </c>
      <c r="M1637" s="235"/>
      <c r="N1637" s="253">
        <f t="shared" si="74"/>
        <v>169034.27</v>
      </c>
      <c r="O1637" s="254">
        <f t="shared" si="73"/>
        <v>0</v>
      </c>
    </row>
    <row r="1638" spans="1:15" s="28" customFormat="1" ht="15" outlineLevel="1" x14ac:dyDescent="0.25">
      <c r="A1638" s="116" t="s">
        <v>3999</v>
      </c>
      <c r="B1638" s="117" t="s">
        <v>3965</v>
      </c>
      <c r="C1638" s="117" t="s">
        <v>1962</v>
      </c>
      <c r="D1638" s="117" t="s">
        <v>2602</v>
      </c>
      <c r="E1638" s="118" t="s">
        <v>4000</v>
      </c>
      <c r="F1638" s="119" t="s">
        <v>238</v>
      </c>
      <c r="G1638" s="120">
        <v>1</v>
      </c>
      <c r="H1638" s="95">
        <f>ROUND(I1638/G1638,2)</f>
        <v>113371.11</v>
      </c>
      <c r="I1638" s="121">
        <v>113371.11</v>
      </c>
      <c r="J1638" s="122">
        <f>ROUND(H1638*$I$13,2)</f>
        <v>123959.97</v>
      </c>
      <c r="K1638" s="121">
        <f>ROUND(G1638*J1638,2)</f>
        <v>123959.97</v>
      </c>
      <c r="L1638" s="121" t="s">
        <v>2396</v>
      </c>
      <c r="M1638" s="235"/>
      <c r="N1638" s="253">
        <f t="shared" si="74"/>
        <v>123959.97</v>
      </c>
      <c r="O1638" s="254">
        <f t="shared" si="73"/>
        <v>0</v>
      </c>
    </row>
    <row r="1639" spans="1:15" s="28" customFormat="1" ht="15" outlineLevel="1" x14ac:dyDescent="0.25">
      <c r="A1639" s="116" t="s">
        <v>4001</v>
      </c>
      <c r="B1639" s="117" t="s">
        <v>3965</v>
      </c>
      <c r="C1639" s="117" t="s">
        <v>1966</v>
      </c>
      <c r="D1639" s="117" t="s">
        <v>2602</v>
      </c>
      <c r="E1639" s="118" t="s">
        <v>4002</v>
      </c>
      <c r="F1639" s="119" t="s">
        <v>238</v>
      </c>
      <c r="G1639" s="120">
        <v>1</v>
      </c>
      <c r="H1639" s="95">
        <f>ROUND(I1639/G1639,2)</f>
        <v>76306.350000000006</v>
      </c>
      <c r="I1639" s="121">
        <v>76306.350000000006</v>
      </c>
      <c r="J1639" s="122">
        <f>ROUND(H1639*$I$13,2)</f>
        <v>83433.36</v>
      </c>
      <c r="K1639" s="121">
        <f>ROUND(G1639*J1639,2)</f>
        <v>83433.36</v>
      </c>
      <c r="L1639" s="121" t="s">
        <v>2396</v>
      </c>
      <c r="M1639" s="235"/>
      <c r="N1639" s="253">
        <f t="shared" si="74"/>
        <v>83433.36</v>
      </c>
      <c r="O1639" s="254">
        <f t="shared" si="73"/>
        <v>0</v>
      </c>
    </row>
    <row r="1640" spans="1:15" s="28" customFormat="1" ht="22.5" outlineLevel="1" x14ac:dyDescent="0.25">
      <c r="A1640" s="90" t="s">
        <v>4003</v>
      </c>
      <c r="B1640" s="91" t="s">
        <v>3965</v>
      </c>
      <c r="C1640" s="91" t="s">
        <v>58</v>
      </c>
      <c r="D1640" s="91" t="s">
        <v>4004</v>
      </c>
      <c r="E1640" s="92" t="s">
        <v>4005</v>
      </c>
      <c r="F1640" s="93" t="s">
        <v>238</v>
      </c>
      <c r="G1640" s="99">
        <v>1</v>
      </c>
      <c r="H1640" s="95">
        <f>ROUND(I1640/G1640,2)</f>
        <v>11000.28</v>
      </c>
      <c r="I1640" s="96">
        <v>11000.28</v>
      </c>
      <c r="J1640" s="95">
        <f>ROUND(H1640*$H$13*$I$13,2)</f>
        <v>12244.2</v>
      </c>
      <c r="K1640" s="96">
        <f>ROUND(G1640*J1640,2)</f>
        <v>12244.2</v>
      </c>
      <c r="L1640" s="89"/>
      <c r="M1640" s="235"/>
      <c r="N1640" s="253">
        <f>ROUND(I1640*H$13*I$13,2)</f>
        <v>12244.2</v>
      </c>
      <c r="O1640" s="254">
        <f t="shared" si="73"/>
        <v>0</v>
      </c>
    </row>
    <row r="1641" spans="1:15" s="28" customFormat="1" ht="15" outlineLevel="1" x14ac:dyDescent="0.25">
      <c r="A1641" s="116" t="s">
        <v>4006</v>
      </c>
      <c r="B1641" s="117" t="s">
        <v>3965</v>
      </c>
      <c r="C1641" s="117" t="s">
        <v>2005</v>
      </c>
      <c r="D1641" s="117" t="s">
        <v>2602</v>
      </c>
      <c r="E1641" s="118" t="s">
        <v>4007</v>
      </c>
      <c r="F1641" s="119" t="s">
        <v>238</v>
      </c>
      <c r="G1641" s="120">
        <v>1</v>
      </c>
      <c r="H1641" s="95">
        <f>ROUND(I1641/G1641,2)</f>
        <v>120086.96</v>
      </c>
      <c r="I1641" s="121">
        <v>120086.96</v>
      </c>
      <c r="J1641" s="122">
        <f>ROUND(H1641*$I$13,2)</f>
        <v>131303.07999999999</v>
      </c>
      <c r="K1641" s="121">
        <f>ROUND(G1641*J1641,2)</f>
        <v>131303.07999999999</v>
      </c>
      <c r="L1641" s="121" t="s">
        <v>2396</v>
      </c>
      <c r="M1641" s="235"/>
      <c r="N1641" s="253">
        <f>ROUND(I1641*I$13,2)</f>
        <v>131303.07999999999</v>
      </c>
      <c r="O1641" s="254">
        <f t="shared" si="73"/>
        <v>0</v>
      </c>
    </row>
    <row r="1642" spans="1:15" s="28" customFormat="1" ht="15" outlineLevel="1" x14ac:dyDescent="0.25">
      <c r="A1642" s="90" t="s">
        <v>4008</v>
      </c>
      <c r="B1642" s="91" t="s">
        <v>3965</v>
      </c>
      <c r="C1642" s="91" t="s">
        <v>62</v>
      </c>
      <c r="D1642" s="91" t="s">
        <v>4009</v>
      </c>
      <c r="E1642" s="92" t="s">
        <v>4010</v>
      </c>
      <c r="F1642" s="93" t="s">
        <v>180</v>
      </c>
      <c r="G1642" s="98">
        <v>10.5</v>
      </c>
      <c r="H1642" s="95">
        <f>ROUND(I1642/G1642,2)</f>
        <v>1341.71</v>
      </c>
      <c r="I1642" s="96">
        <v>14087.93</v>
      </c>
      <c r="J1642" s="95">
        <f>ROUND(H1642*$H$13*$I$13,2)</f>
        <v>1493.43</v>
      </c>
      <c r="K1642" s="96">
        <f>ROUND(G1642*J1642,2)</f>
        <v>15681.02</v>
      </c>
      <c r="L1642" s="89"/>
      <c r="M1642" s="235"/>
      <c r="N1642" s="253">
        <f>ROUND(I1642*H$13*I$13,2)</f>
        <v>15681.01</v>
      </c>
      <c r="O1642" s="254">
        <f t="shared" si="73"/>
        <v>-0.01</v>
      </c>
    </row>
    <row r="1643" spans="1:15" s="28" customFormat="1" ht="22.5" outlineLevel="1" x14ac:dyDescent="0.25">
      <c r="A1643" s="90" t="s">
        <v>4011</v>
      </c>
      <c r="B1643" s="91" t="s">
        <v>3965</v>
      </c>
      <c r="C1643" s="91" t="s">
        <v>2013</v>
      </c>
      <c r="D1643" s="91" t="s">
        <v>3149</v>
      </c>
      <c r="E1643" s="92" t="s">
        <v>3150</v>
      </c>
      <c r="F1643" s="93" t="s">
        <v>180</v>
      </c>
      <c r="G1643" s="100">
        <v>2.0499999999999998</v>
      </c>
      <c r="H1643" s="95">
        <f>ROUND(I1643/G1643,2)</f>
        <v>13066.34</v>
      </c>
      <c r="I1643" s="96">
        <v>26785.99</v>
      </c>
      <c r="J1643" s="95">
        <f>ROUND(H1643*$H$13*$I$13,2)</f>
        <v>14543.9</v>
      </c>
      <c r="K1643" s="96">
        <f>ROUND(G1643*J1643,2)</f>
        <v>29815</v>
      </c>
      <c r="L1643" s="89"/>
      <c r="M1643" s="235"/>
      <c r="N1643" s="253">
        <f>ROUND(I1643*H$13*I$13,2)</f>
        <v>29814.98</v>
      </c>
      <c r="O1643" s="254">
        <f t="shared" si="73"/>
        <v>-0.02</v>
      </c>
    </row>
    <row r="1644" spans="1:15" s="28" customFormat="1" ht="15" outlineLevel="1" x14ac:dyDescent="0.25">
      <c r="A1644" s="90" t="s">
        <v>4012</v>
      </c>
      <c r="B1644" s="91" t="s">
        <v>3965</v>
      </c>
      <c r="C1644" s="91" t="s">
        <v>2017</v>
      </c>
      <c r="D1644" s="91" t="s">
        <v>3025</v>
      </c>
      <c r="E1644" s="92" t="s">
        <v>4013</v>
      </c>
      <c r="F1644" s="93" t="s">
        <v>202</v>
      </c>
      <c r="G1644" s="97">
        <v>1.2801</v>
      </c>
      <c r="H1644" s="95">
        <f>ROUND(I1644/G1644,2)</f>
        <v>134508.17000000001</v>
      </c>
      <c r="I1644" s="96">
        <v>172183.91</v>
      </c>
      <c r="J1644" s="95">
        <f>ROUND(H1644*$H$13*$I$13,2)</f>
        <v>149718.51999999999</v>
      </c>
      <c r="K1644" s="96">
        <f>ROUND(G1644*J1644,2)</f>
        <v>191654.68</v>
      </c>
      <c r="L1644" s="89"/>
      <c r="M1644" s="235"/>
      <c r="N1644" s="253">
        <f>ROUND(I1644*H$13*I$13,2)</f>
        <v>191654.67</v>
      </c>
      <c r="O1644" s="254">
        <f t="shared" si="73"/>
        <v>-0.01</v>
      </c>
    </row>
    <row r="1645" spans="1:15" s="28" customFormat="1" ht="22.5" outlineLevel="1" x14ac:dyDescent="0.25">
      <c r="A1645" s="90" t="s">
        <v>4014</v>
      </c>
      <c r="B1645" s="91" t="s">
        <v>3965</v>
      </c>
      <c r="C1645" s="91" t="s">
        <v>70</v>
      </c>
      <c r="D1645" s="91" t="s">
        <v>2623</v>
      </c>
      <c r="E1645" s="92" t="s">
        <v>2624</v>
      </c>
      <c r="F1645" s="93" t="s">
        <v>238</v>
      </c>
      <c r="G1645" s="99">
        <v>41</v>
      </c>
      <c r="H1645" s="95">
        <f>ROUND(I1645/G1645,2)</f>
        <v>237.95</v>
      </c>
      <c r="I1645" s="96">
        <v>9755.76</v>
      </c>
      <c r="J1645" s="95">
        <f>ROUND(H1645*$H$13*$I$13,2)</f>
        <v>264.86</v>
      </c>
      <c r="K1645" s="96">
        <f>ROUND(G1645*J1645,2)</f>
        <v>10859.26</v>
      </c>
      <c r="L1645" s="89"/>
      <c r="M1645" s="235"/>
      <c r="N1645" s="253">
        <f>ROUND(I1645*H$13*I$13,2)</f>
        <v>10858.95</v>
      </c>
      <c r="O1645" s="254">
        <f t="shared" si="73"/>
        <v>-0.31</v>
      </c>
    </row>
    <row r="1646" spans="1:15" s="28" customFormat="1" ht="15" outlineLevel="1" x14ac:dyDescent="0.25">
      <c r="A1646" s="90" t="s">
        <v>4015</v>
      </c>
      <c r="B1646" s="91" t="s">
        <v>3965</v>
      </c>
      <c r="C1646" s="91" t="s">
        <v>2040</v>
      </c>
      <c r="D1646" s="91" t="s">
        <v>3025</v>
      </c>
      <c r="E1646" s="92" t="s">
        <v>4016</v>
      </c>
      <c r="F1646" s="93" t="s">
        <v>238</v>
      </c>
      <c r="G1646" s="99">
        <v>5</v>
      </c>
      <c r="H1646" s="95">
        <f>ROUND(I1646/G1646,2)</f>
        <v>96.13</v>
      </c>
      <c r="I1646" s="96">
        <v>480.65</v>
      </c>
      <c r="J1646" s="95">
        <f>ROUND(H1646*$H$13*$I$13,2)</f>
        <v>107</v>
      </c>
      <c r="K1646" s="96">
        <f>ROUND(G1646*J1646,2)</f>
        <v>535</v>
      </c>
      <c r="L1646" s="89"/>
      <c r="M1646" s="235"/>
      <c r="N1646" s="253">
        <f>ROUND(I1646*H$13*I$13,2)</f>
        <v>535</v>
      </c>
      <c r="O1646" s="254">
        <f t="shared" si="73"/>
        <v>0</v>
      </c>
    </row>
    <row r="1647" spans="1:15" s="28" customFormat="1" ht="15" outlineLevel="1" x14ac:dyDescent="0.25">
      <c r="A1647" s="90" t="s">
        <v>4017</v>
      </c>
      <c r="B1647" s="91" t="s">
        <v>3965</v>
      </c>
      <c r="C1647" s="91" t="s">
        <v>2478</v>
      </c>
      <c r="D1647" s="91" t="s">
        <v>3025</v>
      </c>
      <c r="E1647" s="92" t="s">
        <v>4018</v>
      </c>
      <c r="F1647" s="93" t="s">
        <v>238</v>
      </c>
      <c r="G1647" s="99">
        <v>2</v>
      </c>
      <c r="H1647" s="95">
        <f>ROUND(I1647/G1647,2)</f>
        <v>696.64</v>
      </c>
      <c r="I1647" s="96">
        <v>1393.28</v>
      </c>
      <c r="J1647" s="95">
        <f>ROUND(H1647*$H$13*$I$13,2)</f>
        <v>775.42</v>
      </c>
      <c r="K1647" s="96">
        <f>ROUND(G1647*J1647,2)</f>
        <v>1550.84</v>
      </c>
      <c r="L1647" s="89"/>
      <c r="M1647" s="235"/>
      <c r="N1647" s="253">
        <f>ROUND(I1647*H$13*I$13,2)</f>
        <v>1550.83</v>
      </c>
      <c r="O1647" s="254">
        <f t="shared" si="73"/>
        <v>-0.01</v>
      </c>
    </row>
    <row r="1648" spans="1:15" s="28" customFormat="1" ht="15" outlineLevel="1" x14ac:dyDescent="0.25">
      <c r="A1648" s="90" t="s">
        <v>4019</v>
      </c>
      <c r="B1648" s="91" t="s">
        <v>3965</v>
      </c>
      <c r="C1648" s="91" t="s">
        <v>2481</v>
      </c>
      <c r="D1648" s="91" t="s">
        <v>3890</v>
      </c>
      <c r="E1648" s="92" t="s">
        <v>3891</v>
      </c>
      <c r="F1648" s="93" t="s">
        <v>238</v>
      </c>
      <c r="G1648" s="99">
        <v>27</v>
      </c>
      <c r="H1648" s="95">
        <f>ROUND(I1648/G1648,2)</f>
        <v>30.22</v>
      </c>
      <c r="I1648" s="96">
        <v>815.95</v>
      </c>
      <c r="J1648" s="95">
        <f>ROUND(H1648*$H$13*$I$13,2)</f>
        <v>33.64</v>
      </c>
      <c r="K1648" s="96">
        <f>ROUND(G1648*J1648,2)</f>
        <v>908.28</v>
      </c>
      <c r="L1648" s="89"/>
      <c r="M1648" s="235"/>
      <c r="N1648" s="253">
        <f>ROUND(I1648*H$13*I$13,2)</f>
        <v>908.22</v>
      </c>
      <c r="O1648" s="254">
        <f t="shared" si="73"/>
        <v>-0.06</v>
      </c>
    </row>
    <row r="1649" spans="1:15" s="28" customFormat="1" ht="15" outlineLevel="1" x14ac:dyDescent="0.25">
      <c r="A1649" s="90" t="s">
        <v>4020</v>
      </c>
      <c r="B1649" s="91" t="s">
        <v>3965</v>
      </c>
      <c r="C1649" s="91" t="s">
        <v>2484</v>
      </c>
      <c r="D1649" s="91" t="s">
        <v>3893</v>
      </c>
      <c r="E1649" s="92" t="s">
        <v>3894</v>
      </c>
      <c r="F1649" s="93" t="s">
        <v>214</v>
      </c>
      <c r="G1649" s="100">
        <v>0.27</v>
      </c>
      <c r="H1649" s="95">
        <f>ROUND(I1649/G1649,2)</f>
        <v>1007.33</v>
      </c>
      <c r="I1649" s="96">
        <v>271.98</v>
      </c>
      <c r="J1649" s="95">
        <f>ROUND(H1649*$H$13*$I$13,2)</f>
        <v>1121.24</v>
      </c>
      <c r="K1649" s="96">
        <f>ROUND(G1649*J1649,2)</f>
        <v>302.73</v>
      </c>
      <c r="L1649" s="89"/>
      <c r="M1649" s="235"/>
      <c r="N1649" s="253">
        <f>ROUND(I1649*H$13*I$13,2)</f>
        <v>302.74</v>
      </c>
      <c r="O1649" s="254">
        <f t="shared" si="73"/>
        <v>0.01</v>
      </c>
    </row>
    <row r="1650" spans="1:15" s="28" customFormat="1" ht="15" outlineLevel="1" x14ac:dyDescent="0.25">
      <c r="A1650" s="90" t="s">
        <v>4021</v>
      </c>
      <c r="B1650" s="91" t="s">
        <v>3965</v>
      </c>
      <c r="C1650" s="91" t="s">
        <v>91</v>
      </c>
      <c r="D1650" s="91" t="s">
        <v>3110</v>
      </c>
      <c r="E1650" s="92" t="s">
        <v>3111</v>
      </c>
      <c r="F1650" s="93" t="s">
        <v>214</v>
      </c>
      <c r="G1650" s="100">
        <v>0.09</v>
      </c>
      <c r="H1650" s="95">
        <f>ROUND(I1650/G1650,2)</f>
        <v>37258.33</v>
      </c>
      <c r="I1650" s="96">
        <v>3353.25</v>
      </c>
      <c r="J1650" s="95">
        <f>ROUND(H1650*$H$13*$I$13,2)</f>
        <v>41471.550000000003</v>
      </c>
      <c r="K1650" s="96">
        <f>ROUND(G1650*J1650,2)</f>
        <v>3732.44</v>
      </c>
      <c r="L1650" s="89"/>
      <c r="M1650" s="235"/>
      <c r="N1650" s="253">
        <f>ROUND(I1650*H$13*I$13,2)</f>
        <v>3732.44</v>
      </c>
      <c r="O1650" s="254">
        <f t="shared" si="73"/>
        <v>0</v>
      </c>
    </row>
    <row r="1651" spans="1:15" s="28" customFormat="1" ht="15" outlineLevel="1" x14ac:dyDescent="0.25">
      <c r="A1651" s="90" t="s">
        <v>4022</v>
      </c>
      <c r="B1651" s="91" t="s">
        <v>3965</v>
      </c>
      <c r="C1651" s="91" t="s">
        <v>207</v>
      </c>
      <c r="D1651" s="91" t="s">
        <v>3025</v>
      </c>
      <c r="E1651" s="92" t="s">
        <v>4023</v>
      </c>
      <c r="F1651" s="93" t="s">
        <v>238</v>
      </c>
      <c r="G1651" s="99">
        <v>9</v>
      </c>
      <c r="H1651" s="95">
        <f>ROUND(I1651/G1651,2)</f>
        <v>460.92</v>
      </c>
      <c r="I1651" s="96">
        <v>4148.28</v>
      </c>
      <c r="J1651" s="95">
        <f>ROUND(H1651*$H$13*$I$13,2)</f>
        <v>513.04</v>
      </c>
      <c r="K1651" s="96">
        <f>ROUND(G1651*J1651,2)</f>
        <v>4617.3599999999997</v>
      </c>
      <c r="L1651" s="89"/>
      <c r="M1651" s="235"/>
      <c r="N1651" s="253">
        <f>ROUND(I1651*H$13*I$13,2)</f>
        <v>4617.37</v>
      </c>
      <c r="O1651" s="254">
        <f t="shared" si="73"/>
        <v>0.01</v>
      </c>
    </row>
    <row r="1652" spans="1:15" s="28" customFormat="1" ht="15" outlineLevel="1" x14ac:dyDescent="0.25">
      <c r="A1652" s="90" t="s">
        <v>4024</v>
      </c>
      <c r="B1652" s="91" t="s">
        <v>3965</v>
      </c>
      <c r="C1652" s="91" t="s">
        <v>2699</v>
      </c>
      <c r="D1652" s="91" t="s">
        <v>3025</v>
      </c>
      <c r="E1652" s="92" t="s">
        <v>4025</v>
      </c>
      <c r="F1652" s="93" t="s">
        <v>238</v>
      </c>
      <c r="G1652" s="99">
        <v>9</v>
      </c>
      <c r="H1652" s="95">
        <f>ROUND(I1652/G1652,2)</f>
        <v>697.96</v>
      </c>
      <c r="I1652" s="96">
        <v>6281.64</v>
      </c>
      <c r="J1652" s="95">
        <f>ROUND(H1652*$H$13*$I$13,2)</f>
        <v>776.89</v>
      </c>
      <c r="K1652" s="96">
        <f>ROUND(G1652*J1652,2)</f>
        <v>6992.01</v>
      </c>
      <c r="L1652" s="89"/>
      <c r="M1652" s="235"/>
      <c r="N1652" s="253">
        <f>ROUND(I1652*H$13*I$13,2)</f>
        <v>6991.98</v>
      </c>
      <c r="O1652" s="254">
        <f t="shared" si="73"/>
        <v>-0.03</v>
      </c>
    </row>
    <row r="1653" spans="1:15" s="28" customFormat="1" ht="15" outlineLevel="1" x14ac:dyDescent="0.25">
      <c r="A1653" s="90" t="s">
        <v>4026</v>
      </c>
      <c r="B1653" s="91" t="s">
        <v>3965</v>
      </c>
      <c r="C1653" s="91" t="s">
        <v>3646</v>
      </c>
      <c r="D1653" s="91" t="s">
        <v>4027</v>
      </c>
      <c r="E1653" s="92" t="s">
        <v>4028</v>
      </c>
      <c r="F1653" s="93" t="s">
        <v>4029</v>
      </c>
      <c r="G1653" s="101">
        <v>1.7999999999999999E-2</v>
      </c>
      <c r="H1653" s="95">
        <f>ROUND(I1653/G1653,2)</f>
        <v>19358.89</v>
      </c>
      <c r="I1653" s="96">
        <v>348.46</v>
      </c>
      <c r="J1653" s="95">
        <f>ROUND(H1653*$H$13*$I$13,2)</f>
        <v>21548.02</v>
      </c>
      <c r="K1653" s="96">
        <f>ROUND(G1653*J1653,2)</f>
        <v>387.86</v>
      </c>
      <c r="L1653" s="89"/>
      <c r="M1653" s="235"/>
      <c r="N1653" s="253">
        <f>ROUND(I1653*H$13*I$13,2)</f>
        <v>387.86</v>
      </c>
      <c r="O1653" s="254">
        <f t="shared" si="73"/>
        <v>0</v>
      </c>
    </row>
    <row r="1654" spans="1:15" s="28" customFormat="1" ht="15" outlineLevel="1" x14ac:dyDescent="0.25">
      <c r="A1654" s="90" t="s">
        <v>4030</v>
      </c>
      <c r="B1654" s="91" t="s">
        <v>3965</v>
      </c>
      <c r="C1654" s="91" t="s">
        <v>94</v>
      </c>
      <c r="D1654" s="91" t="s">
        <v>3137</v>
      </c>
      <c r="E1654" s="92" t="s">
        <v>3138</v>
      </c>
      <c r="F1654" s="93" t="s">
        <v>180</v>
      </c>
      <c r="G1654" s="100">
        <v>2.0499999999999998</v>
      </c>
      <c r="H1654" s="95">
        <f>ROUND(I1654/G1654,2)</f>
        <v>19495.580000000002</v>
      </c>
      <c r="I1654" s="96">
        <v>39965.94</v>
      </c>
      <c r="J1654" s="95">
        <f>ROUND(H1654*$H$13*$I$13,2)</f>
        <v>21700.16</v>
      </c>
      <c r="K1654" s="96">
        <f>ROUND(G1654*J1654,2)</f>
        <v>44485.33</v>
      </c>
      <c r="L1654" s="89"/>
      <c r="M1654" s="235"/>
      <c r="N1654" s="253">
        <f>ROUND(I1654*H$13*I$13,2)</f>
        <v>44485.34</v>
      </c>
      <c r="O1654" s="254">
        <f t="shared" si="73"/>
        <v>0.01</v>
      </c>
    </row>
    <row r="1655" spans="1:15" s="28" customFormat="1" ht="15" outlineLevel="1" x14ac:dyDescent="0.25">
      <c r="A1655" s="90" t="s">
        <v>4031</v>
      </c>
      <c r="B1655" s="91" t="s">
        <v>3965</v>
      </c>
      <c r="C1655" s="91" t="s">
        <v>216</v>
      </c>
      <c r="D1655" s="91" t="s">
        <v>3784</v>
      </c>
      <c r="E1655" s="92" t="s">
        <v>3785</v>
      </c>
      <c r="F1655" s="93" t="s">
        <v>1827</v>
      </c>
      <c r="G1655" s="99">
        <v>6</v>
      </c>
      <c r="H1655" s="95">
        <f>ROUND(I1655/G1655,2)</f>
        <v>17.600000000000001</v>
      </c>
      <c r="I1655" s="96">
        <v>105.62</v>
      </c>
      <c r="J1655" s="95">
        <f>ROUND(H1655*$H$13*$I$13,2)</f>
        <v>19.59</v>
      </c>
      <c r="K1655" s="96">
        <f>ROUND(G1655*J1655,2)</f>
        <v>117.54</v>
      </c>
      <c r="L1655" s="89"/>
      <c r="M1655" s="235"/>
      <c r="N1655" s="253">
        <f>ROUND(I1655*H$13*I$13,2)</f>
        <v>117.56</v>
      </c>
      <c r="O1655" s="254">
        <f t="shared" si="73"/>
        <v>0.02</v>
      </c>
    </row>
    <row r="1656" spans="1:15" s="28" customFormat="1" ht="15" outlineLevel="1" x14ac:dyDescent="0.25">
      <c r="A1656" s="90" t="s">
        <v>4032</v>
      </c>
      <c r="B1656" s="91" t="s">
        <v>3965</v>
      </c>
      <c r="C1656" s="91" t="s">
        <v>305</v>
      </c>
      <c r="D1656" s="91" t="s">
        <v>3948</v>
      </c>
      <c r="E1656" s="92" t="s">
        <v>3949</v>
      </c>
      <c r="F1656" s="93" t="s">
        <v>1827</v>
      </c>
      <c r="G1656" s="99">
        <v>35</v>
      </c>
      <c r="H1656" s="95">
        <f>ROUND(I1656/G1656,2)</f>
        <v>28.36</v>
      </c>
      <c r="I1656" s="96">
        <v>992.67</v>
      </c>
      <c r="J1656" s="95">
        <f>ROUND(H1656*$H$13*$I$13,2)</f>
        <v>31.57</v>
      </c>
      <c r="K1656" s="96">
        <f>ROUND(G1656*J1656,2)</f>
        <v>1104.95</v>
      </c>
      <c r="L1656" s="89"/>
      <c r="M1656" s="235"/>
      <c r="N1656" s="253">
        <f>ROUND(I1656*H$13*I$13,2)</f>
        <v>1104.92</v>
      </c>
      <c r="O1656" s="254">
        <f t="shared" si="73"/>
        <v>-0.03</v>
      </c>
    </row>
    <row r="1657" spans="1:15" s="28" customFormat="1" ht="22.5" outlineLevel="1" x14ac:dyDescent="0.25">
      <c r="A1657" s="90" t="s">
        <v>4033</v>
      </c>
      <c r="B1657" s="91" t="s">
        <v>3965</v>
      </c>
      <c r="C1657" s="91" t="s">
        <v>3754</v>
      </c>
      <c r="D1657" s="91" t="s">
        <v>3140</v>
      </c>
      <c r="E1657" s="92" t="s">
        <v>3141</v>
      </c>
      <c r="F1657" s="93" t="s">
        <v>2011</v>
      </c>
      <c r="G1657" s="100">
        <v>3.06</v>
      </c>
      <c r="H1657" s="95">
        <f>ROUND(I1657/G1657,2)</f>
        <v>157.57</v>
      </c>
      <c r="I1657" s="96">
        <v>482.15</v>
      </c>
      <c r="J1657" s="95">
        <f>ROUND(H1657*$H$13*$I$13,2)</f>
        <v>175.39</v>
      </c>
      <c r="K1657" s="96">
        <f>ROUND(G1657*J1657,2)</f>
        <v>536.69000000000005</v>
      </c>
      <c r="L1657" s="89"/>
      <c r="M1657" s="235"/>
      <c r="N1657" s="253">
        <f>ROUND(I1657*H$13*I$13,2)</f>
        <v>536.66999999999996</v>
      </c>
      <c r="O1657" s="254">
        <f t="shared" si="73"/>
        <v>-0.02</v>
      </c>
    </row>
    <row r="1658" spans="1:15" s="28" customFormat="1" ht="22.5" outlineLevel="1" x14ac:dyDescent="0.25">
      <c r="A1658" s="90" t="s">
        <v>4034</v>
      </c>
      <c r="B1658" s="91" t="s">
        <v>3965</v>
      </c>
      <c r="C1658" s="91" t="s">
        <v>3755</v>
      </c>
      <c r="D1658" s="91" t="s">
        <v>3143</v>
      </c>
      <c r="E1658" s="92" t="s">
        <v>3144</v>
      </c>
      <c r="F1658" s="93" t="s">
        <v>2011</v>
      </c>
      <c r="G1658" s="100">
        <v>17.850000000000001</v>
      </c>
      <c r="H1658" s="95">
        <f>ROUND(I1658/G1658,2)</f>
        <v>207.34</v>
      </c>
      <c r="I1658" s="96">
        <v>3700.95</v>
      </c>
      <c r="J1658" s="95">
        <f>ROUND(H1658*$H$13*$I$13,2)</f>
        <v>230.79</v>
      </c>
      <c r="K1658" s="96">
        <f>ROUND(G1658*J1658,2)</f>
        <v>4119.6000000000004</v>
      </c>
      <c r="L1658" s="89"/>
      <c r="M1658" s="235"/>
      <c r="N1658" s="253">
        <f>ROUND(I1658*H$13*I$13,2)</f>
        <v>4119.46</v>
      </c>
      <c r="O1658" s="254">
        <f t="shared" si="73"/>
        <v>-0.14000000000000001</v>
      </c>
    </row>
    <row r="1659" spans="1:15" s="28" customFormat="1" ht="22.5" outlineLevel="1" x14ac:dyDescent="0.25">
      <c r="A1659" s="90" t="s">
        <v>4035</v>
      </c>
      <c r="B1659" s="91" t="s">
        <v>3965</v>
      </c>
      <c r="C1659" s="91" t="s">
        <v>95</v>
      </c>
      <c r="D1659" s="91" t="s">
        <v>4036</v>
      </c>
      <c r="E1659" s="92" t="s">
        <v>4037</v>
      </c>
      <c r="F1659" s="93" t="s">
        <v>180</v>
      </c>
      <c r="G1659" s="100">
        <v>0.06</v>
      </c>
      <c r="H1659" s="95">
        <f>ROUND(I1659/G1659,2)</f>
        <v>32996.83</v>
      </c>
      <c r="I1659" s="96">
        <v>1979.81</v>
      </c>
      <c r="J1659" s="95">
        <f>ROUND(H1659*$H$13*$I$13,2)</f>
        <v>36728.15</v>
      </c>
      <c r="K1659" s="96">
        <f>ROUND(G1659*J1659,2)</f>
        <v>2203.69</v>
      </c>
      <c r="L1659" s="89"/>
      <c r="M1659" s="235"/>
      <c r="N1659" s="253">
        <f>ROUND(I1659*H$13*I$13,2)</f>
        <v>2203.69</v>
      </c>
      <c r="O1659" s="254">
        <f t="shared" si="73"/>
        <v>0</v>
      </c>
    </row>
    <row r="1660" spans="1:15" s="28" customFormat="1" ht="15" outlineLevel="1" x14ac:dyDescent="0.25">
      <c r="A1660" s="90" t="s">
        <v>4038</v>
      </c>
      <c r="B1660" s="91" t="s">
        <v>3965</v>
      </c>
      <c r="C1660" s="91" t="s">
        <v>224</v>
      </c>
      <c r="D1660" s="91" t="s">
        <v>4039</v>
      </c>
      <c r="E1660" s="92" t="s">
        <v>4040</v>
      </c>
      <c r="F1660" s="93" t="s">
        <v>2011</v>
      </c>
      <c r="G1660" s="98">
        <v>0.6</v>
      </c>
      <c r="H1660" s="95">
        <f>ROUND(I1660/G1660,2)</f>
        <v>1261.6199999999999</v>
      </c>
      <c r="I1660" s="96">
        <v>756.97</v>
      </c>
      <c r="J1660" s="95">
        <f>ROUND(H1660*$H$13*$I$13,2)</f>
        <v>1404.29</v>
      </c>
      <c r="K1660" s="96">
        <f>ROUND(G1660*J1660,2)</f>
        <v>842.57</v>
      </c>
      <c r="L1660" s="89"/>
      <c r="M1660" s="235"/>
      <c r="N1660" s="253">
        <f>ROUND(I1660*H$13*I$13,2)</f>
        <v>842.57</v>
      </c>
      <c r="O1660" s="254">
        <f t="shared" si="73"/>
        <v>0</v>
      </c>
    </row>
    <row r="1661" spans="1:15" s="28" customFormat="1" ht="22.5" outlineLevel="1" x14ac:dyDescent="0.25">
      <c r="A1661" s="90" t="s">
        <v>4041</v>
      </c>
      <c r="B1661" s="91" t="s">
        <v>3965</v>
      </c>
      <c r="C1661" s="91" t="s">
        <v>115</v>
      </c>
      <c r="D1661" s="91" t="s">
        <v>4042</v>
      </c>
      <c r="E1661" s="92" t="s">
        <v>4043</v>
      </c>
      <c r="F1661" s="93" t="s">
        <v>180</v>
      </c>
      <c r="G1661" s="100">
        <v>1.1100000000000001</v>
      </c>
      <c r="H1661" s="95">
        <f>ROUND(I1661/G1661,2)</f>
        <v>58975.18</v>
      </c>
      <c r="I1661" s="96">
        <v>65462.45</v>
      </c>
      <c r="J1661" s="95">
        <f>ROUND(H1661*$H$13*$I$13,2)</f>
        <v>65644.160000000003</v>
      </c>
      <c r="K1661" s="96">
        <f>ROUND(G1661*J1661,2)</f>
        <v>72865.02</v>
      </c>
      <c r="L1661" s="89"/>
      <c r="M1661" s="235"/>
      <c r="N1661" s="253">
        <f>ROUND(I1661*H$13*I$13,2)</f>
        <v>72865.02</v>
      </c>
      <c r="O1661" s="254">
        <f t="shared" si="73"/>
        <v>0</v>
      </c>
    </row>
    <row r="1662" spans="1:15" s="28" customFormat="1" ht="15" outlineLevel="1" x14ac:dyDescent="0.25">
      <c r="A1662" s="90" t="s">
        <v>4044</v>
      </c>
      <c r="B1662" s="91" t="s">
        <v>3965</v>
      </c>
      <c r="C1662" s="91" t="s">
        <v>231</v>
      </c>
      <c r="D1662" s="91" t="s">
        <v>4045</v>
      </c>
      <c r="E1662" s="92" t="s">
        <v>4046</v>
      </c>
      <c r="F1662" s="93" t="s">
        <v>489</v>
      </c>
      <c r="G1662" s="99">
        <v>111</v>
      </c>
      <c r="H1662" s="95">
        <f>ROUND(I1662/G1662,2)</f>
        <v>289</v>
      </c>
      <c r="I1662" s="96">
        <v>32078.89</v>
      </c>
      <c r="J1662" s="95">
        <f>ROUND(H1662*$H$13*$I$13,2)</f>
        <v>321.68</v>
      </c>
      <c r="K1662" s="96">
        <f>ROUND(G1662*J1662,2)</f>
        <v>35706.480000000003</v>
      </c>
      <c r="L1662" s="89"/>
      <c r="M1662" s="235"/>
      <c r="N1662" s="253">
        <f>ROUND(I1662*H$13*I$13,2)</f>
        <v>35706.410000000003</v>
      </c>
      <c r="O1662" s="254">
        <f t="shared" si="73"/>
        <v>-7.0000000000000007E-2</v>
      </c>
    </row>
    <row r="1663" spans="1:15" s="28" customFormat="1" ht="22.5" outlineLevel="1" x14ac:dyDescent="0.25">
      <c r="A1663" s="90" t="s">
        <v>4047</v>
      </c>
      <c r="B1663" s="91" t="s">
        <v>3965</v>
      </c>
      <c r="C1663" s="91" t="s">
        <v>319</v>
      </c>
      <c r="D1663" s="91" t="s">
        <v>4048</v>
      </c>
      <c r="E1663" s="92" t="s">
        <v>4049</v>
      </c>
      <c r="F1663" s="93" t="s">
        <v>4050</v>
      </c>
      <c r="G1663" s="100">
        <v>8.84</v>
      </c>
      <c r="H1663" s="95">
        <f>ROUND(I1663/G1663,2)</f>
        <v>2867.01</v>
      </c>
      <c r="I1663" s="96">
        <v>25344.38</v>
      </c>
      <c r="J1663" s="95">
        <f>ROUND(H1663*$H$13*$I$13,2)</f>
        <v>3191.21</v>
      </c>
      <c r="K1663" s="96">
        <f>ROUND(G1663*J1663,2)</f>
        <v>28210.3</v>
      </c>
      <c r="L1663" s="89"/>
      <c r="M1663" s="235"/>
      <c r="N1663" s="253">
        <f>ROUND(I1663*H$13*I$13,2)</f>
        <v>28210.35</v>
      </c>
      <c r="O1663" s="254">
        <f t="shared" si="73"/>
        <v>0.05</v>
      </c>
    </row>
    <row r="1664" spans="1:15" s="28" customFormat="1" ht="15" outlineLevel="1" x14ac:dyDescent="0.25">
      <c r="A1664" s="90"/>
      <c r="B1664" s="91"/>
      <c r="C1664" s="91"/>
      <c r="D1664" s="91"/>
      <c r="E1664" s="103" t="s">
        <v>4051</v>
      </c>
      <c r="F1664" s="93"/>
      <c r="G1664" s="100"/>
      <c r="H1664" s="95"/>
      <c r="I1664" s="96"/>
      <c r="J1664" s="95"/>
      <c r="K1664" s="96"/>
      <c r="L1664" s="89"/>
      <c r="M1664" s="235"/>
      <c r="N1664" s="253">
        <f>ROUND(I1664*H$13*I$13,2)</f>
        <v>0</v>
      </c>
      <c r="O1664" s="254">
        <f t="shared" si="73"/>
        <v>0</v>
      </c>
    </row>
    <row r="1665" spans="1:15" s="28" customFormat="1" ht="15" outlineLevel="1" x14ac:dyDescent="0.25">
      <c r="A1665" s="90" t="s">
        <v>4052</v>
      </c>
      <c r="B1665" s="91" t="s">
        <v>3965</v>
      </c>
      <c r="C1665" s="91" t="s">
        <v>235</v>
      </c>
      <c r="D1665" s="91" t="s">
        <v>4053</v>
      </c>
      <c r="E1665" s="92" t="s">
        <v>4054</v>
      </c>
      <c r="F1665" s="93" t="s">
        <v>222</v>
      </c>
      <c r="G1665" s="99">
        <v>1</v>
      </c>
      <c r="H1665" s="95">
        <f>ROUND(I1665/G1665,2)</f>
        <v>91214.56</v>
      </c>
      <c r="I1665" s="96">
        <v>91214.56</v>
      </c>
      <c r="J1665" s="95">
        <f>ROUND(H1665*$H$13*$I$13,2)</f>
        <v>101529.21</v>
      </c>
      <c r="K1665" s="96">
        <f>ROUND(G1665*J1665,2)</f>
        <v>101529.21</v>
      </c>
      <c r="L1665" s="89"/>
      <c r="M1665" s="235"/>
      <c r="N1665" s="253">
        <f>ROUND(I1665*H$13*I$13,2)</f>
        <v>101529.21</v>
      </c>
      <c r="O1665" s="254">
        <f t="shared" si="73"/>
        <v>0</v>
      </c>
    </row>
    <row r="1666" spans="1:15" s="28" customFormat="1" ht="15" outlineLevel="1" x14ac:dyDescent="0.25">
      <c r="A1666" s="116" t="s">
        <v>4055</v>
      </c>
      <c r="B1666" s="117" t="s">
        <v>3965</v>
      </c>
      <c r="C1666" s="117" t="s">
        <v>328</v>
      </c>
      <c r="D1666" s="117" t="s">
        <v>2602</v>
      </c>
      <c r="E1666" s="118" t="s">
        <v>4056</v>
      </c>
      <c r="F1666" s="119" t="s">
        <v>238</v>
      </c>
      <c r="G1666" s="120">
        <v>1</v>
      </c>
      <c r="H1666" s="95">
        <f>ROUND(I1666/G1666,2)</f>
        <v>14855.87</v>
      </c>
      <c r="I1666" s="121">
        <v>14855.87</v>
      </c>
      <c r="J1666" s="122">
        <f>ROUND(H1666*$I$13,2)</f>
        <v>16243.41</v>
      </c>
      <c r="K1666" s="121">
        <f>ROUND(G1666*J1666,2)</f>
        <v>16243.41</v>
      </c>
      <c r="L1666" s="121" t="s">
        <v>2396</v>
      </c>
      <c r="M1666" s="235"/>
      <c r="N1666" s="253">
        <f>ROUND(I1666*I$13,2)</f>
        <v>16243.41</v>
      </c>
      <c r="O1666" s="254">
        <f t="shared" si="73"/>
        <v>0</v>
      </c>
    </row>
    <row r="1667" spans="1:15" s="28" customFormat="1" ht="15" outlineLevel="1" x14ac:dyDescent="0.25">
      <c r="A1667" s="90" t="s">
        <v>4057</v>
      </c>
      <c r="B1667" s="91" t="s">
        <v>3965</v>
      </c>
      <c r="C1667" s="91" t="s">
        <v>240</v>
      </c>
      <c r="D1667" s="91" t="s">
        <v>4058</v>
      </c>
      <c r="E1667" s="92" t="s">
        <v>4059</v>
      </c>
      <c r="F1667" s="93" t="s">
        <v>238</v>
      </c>
      <c r="G1667" s="99">
        <v>1</v>
      </c>
      <c r="H1667" s="95">
        <f>ROUND(I1667/G1667,2)</f>
        <v>18427.5</v>
      </c>
      <c r="I1667" s="96">
        <v>18427.5</v>
      </c>
      <c r="J1667" s="95">
        <f>ROUND(H1667*$H$13*$I$13,2)</f>
        <v>20511.3</v>
      </c>
      <c r="K1667" s="96">
        <f>ROUND(G1667*J1667,2)</f>
        <v>20511.3</v>
      </c>
      <c r="L1667" s="89"/>
      <c r="M1667" s="235"/>
      <c r="N1667" s="253">
        <f>ROUND(I1667*H$13*I$13,2)</f>
        <v>20511.3</v>
      </c>
      <c r="O1667" s="254">
        <f t="shared" si="73"/>
        <v>0</v>
      </c>
    </row>
    <row r="1668" spans="1:15" s="28" customFormat="1" ht="15" outlineLevel="1" x14ac:dyDescent="0.25">
      <c r="A1668" s="116" t="s">
        <v>4060</v>
      </c>
      <c r="B1668" s="117" t="s">
        <v>3965</v>
      </c>
      <c r="C1668" s="117" t="s">
        <v>243</v>
      </c>
      <c r="D1668" s="117" t="s">
        <v>2602</v>
      </c>
      <c r="E1668" s="118" t="s">
        <v>4061</v>
      </c>
      <c r="F1668" s="119" t="s">
        <v>238</v>
      </c>
      <c r="G1668" s="120">
        <v>1</v>
      </c>
      <c r="H1668" s="95">
        <f>ROUND(I1668/G1668,2)</f>
        <v>5049.1899999999996</v>
      </c>
      <c r="I1668" s="121">
        <v>5049.1899999999996</v>
      </c>
      <c r="J1668" s="122">
        <f>ROUND(H1668*$I$13,2)</f>
        <v>5520.78</v>
      </c>
      <c r="K1668" s="121">
        <f>ROUND(G1668*J1668,2)</f>
        <v>5520.78</v>
      </c>
      <c r="L1668" s="121" t="s">
        <v>2396</v>
      </c>
      <c r="M1668" s="235"/>
      <c r="N1668" s="253">
        <f>ROUND(I1668*I$13,2)</f>
        <v>5520.78</v>
      </c>
      <c r="O1668" s="254">
        <f t="shared" si="73"/>
        <v>0</v>
      </c>
    </row>
    <row r="1669" spans="1:15" s="28" customFormat="1" ht="15" outlineLevel="1" x14ac:dyDescent="0.25">
      <c r="A1669" s="90" t="s">
        <v>4062</v>
      </c>
      <c r="B1669" s="91" t="s">
        <v>3965</v>
      </c>
      <c r="C1669" s="91" t="s">
        <v>252</v>
      </c>
      <c r="D1669" s="91" t="s">
        <v>3137</v>
      </c>
      <c r="E1669" s="92" t="s">
        <v>3138</v>
      </c>
      <c r="F1669" s="93" t="s">
        <v>180</v>
      </c>
      <c r="G1669" s="98">
        <v>1.2</v>
      </c>
      <c r="H1669" s="95">
        <f>ROUND(I1669/G1669,2)</f>
        <v>19495.93</v>
      </c>
      <c r="I1669" s="96">
        <v>23395.119999999999</v>
      </c>
      <c r="J1669" s="95">
        <f>ROUND(H1669*$H$13*$I$13,2)</f>
        <v>21700.55</v>
      </c>
      <c r="K1669" s="96">
        <f>ROUND(G1669*J1669,2)</f>
        <v>26040.66</v>
      </c>
      <c r="L1669" s="89"/>
      <c r="M1669" s="235"/>
      <c r="N1669" s="253">
        <f>ROUND(I1669*H$13*I$13,2)</f>
        <v>26040.67</v>
      </c>
      <c r="O1669" s="254">
        <f t="shared" si="73"/>
        <v>0.01</v>
      </c>
    </row>
    <row r="1670" spans="1:15" s="28" customFormat="1" ht="15" outlineLevel="1" x14ac:dyDescent="0.25">
      <c r="A1670" s="90" t="s">
        <v>4063</v>
      </c>
      <c r="B1670" s="91" t="s">
        <v>3965</v>
      </c>
      <c r="C1670" s="91" t="s">
        <v>349</v>
      </c>
      <c r="D1670" s="91" t="s">
        <v>3784</v>
      </c>
      <c r="E1670" s="92" t="s">
        <v>3785</v>
      </c>
      <c r="F1670" s="93" t="s">
        <v>1827</v>
      </c>
      <c r="G1670" s="99">
        <v>14</v>
      </c>
      <c r="H1670" s="95">
        <f>ROUND(I1670/G1670,2)</f>
        <v>17.600000000000001</v>
      </c>
      <c r="I1670" s="96">
        <v>246.46</v>
      </c>
      <c r="J1670" s="95">
        <f>ROUND(H1670*$H$13*$I$13,2)</f>
        <v>19.59</v>
      </c>
      <c r="K1670" s="96">
        <f>ROUND(G1670*J1670,2)</f>
        <v>274.26</v>
      </c>
      <c r="L1670" s="89"/>
      <c r="M1670" s="235"/>
      <c r="N1670" s="253">
        <f>ROUND(I1670*H$13*I$13,2)</f>
        <v>274.33</v>
      </c>
      <c r="O1670" s="254">
        <f t="shared" si="73"/>
        <v>7.0000000000000007E-2</v>
      </c>
    </row>
    <row r="1671" spans="1:15" s="28" customFormat="1" ht="22.5" outlineLevel="1" x14ac:dyDescent="0.25">
      <c r="A1671" s="90" t="s">
        <v>4064</v>
      </c>
      <c r="B1671" s="91" t="s">
        <v>3965</v>
      </c>
      <c r="C1671" s="91" t="s">
        <v>353</v>
      </c>
      <c r="D1671" s="91" t="s">
        <v>3140</v>
      </c>
      <c r="E1671" s="92" t="s">
        <v>3141</v>
      </c>
      <c r="F1671" s="93" t="s">
        <v>2011</v>
      </c>
      <c r="G1671" s="100">
        <v>12.24</v>
      </c>
      <c r="H1671" s="95">
        <f>ROUND(I1671/G1671,2)</f>
        <v>157.56</v>
      </c>
      <c r="I1671" s="96">
        <v>1928.52</v>
      </c>
      <c r="J1671" s="95">
        <f>ROUND(H1671*$H$13*$I$13,2)</f>
        <v>175.38</v>
      </c>
      <c r="K1671" s="96">
        <f>ROUND(G1671*J1671,2)</f>
        <v>2146.65</v>
      </c>
      <c r="L1671" s="89"/>
      <c r="M1671" s="235"/>
      <c r="N1671" s="253">
        <f>ROUND(I1671*H$13*I$13,2)</f>
        <v>2146.6</v>
      </c>
      <c r="O1671" s="254">
        <f t="shared" si="73"/>
        <v>-0.05</v>
      </c>
    </row>
    <row r="1672" spans="1:15" s="28" customFormat="1" ht="22.5" outlineLevel="1" x14ac:dyDescent="0.25">
      <c r="A1672" s="90" t="s">
        <v>4065</v>
      </c>
      <c r="B1672" s="91" t="s">
        <v>3965</v>
      </c>
      <c r="C1672" s="91" t="s">
        <v>256</v>
      </c>
      <c r="D1672" s="91" t="s">
        <v>3149</v>
      </c>
      <c r="E1672" s="92" t="s">
        <v>3150</v>
      </c>
      <c r="F1672" s="93" t="s">
        <v>180</v>
      </c>
      <c r="G1672" s="100">
        <v>2.95</v>
      </c>
      <c r="H1672" s="95">
        <f>ROUND(I1672/G1672,2)</f>
        <v>13066.56</v>
      </c>
      <c r="I1672" s="96">
        <v>38546.339999999997</v>
      </c>
      <c r="J1672" s="95">
        <f>ROUND(H1672*$H$13*$I$13,2)</f>
        <v>14544.14</v>
      </c>
      <c r="K1672" s="96">
        <f>ROUND(G1672*J1672,2)</f>
        <v>42905.21</v>
      </c>
      <c r="L1672" s="89"/>
      <c r="M1672" s="235"/>
      <c r="N1672" s="253">
        <f>ROUND(I1672*H$13*I$13,2)</f>
        <v>42905.21</v>
      </c>
      <c r="O1672" s="254">
        <f t="shared" si="73"/>
        <v>0</v>
      </c>
    </row>
    <row r="1673" spans="1:15" s="28" customFormat="1" ht="15" outlineLevel="1" x14ac:dyDescent="0.25">
      <c r="A1673" s="90" t="s">
        <v>4066</v>
      </c>
      <c r="B1673" s="91" t="s">
        <v>3965</v>
      </c>
      <c r="C1673" s="91" t="s">
        <v>356</v>
      </c>
      <c r="D1673" s="91" t="s">
        <v>3025</v>
      </c>
      <c r="E1673" s="92" t="s">
        <v>4067</v>
      </c>
      <c r="F1673" s="93" t="s">
        <v>202</v>
      </c>
      <c r="G1673" s="97">
        <v>9.69E-2</v>
      </c>
      <c r="H1673" s="95">
        <f>ROUND(I1673/G1673,2)</f>
        <v>165060.26999999999</v>
      </c>
      <c r="I1673" s="96">
        <v>15994.34</v>
      </c>
      <c r="J1673" s="95">
        <f>ROUND(H1673*$H$13*$I$13,2)</f>
        <v>183725.48</v>
      </c>
      <c r="K1673" s="96">
        <f>ROUND(G1673*J1673,2)</f>
        <v>17803</v>
      </c>
      <c r="L1673" s="89"/>
      <c r="M1673" s="235"/>
      <c r="N1673" s="253">
        <f>ROUND(I1673*H$13*I$13,2)</f>
        <v>17803</v>
      </c>
      <c r="O1673" s="254">
        <f t="shared" si="73"/>
        <v>0</v>
      </c>
    </row>
    <row r="1674" spans="1:15" s="28" customFormat="1" ht="15" outlineLevel="1" x14ac:dyDescent="0.25">
      <c r="A1674" s="90" t="s">
        <v>4068</v>
      </c>
      <c r="B1674" s="91" t="s">
        <v>3965</v>
      </c>
      <c r="C1674" s="91" t="s">
        <v>358</v>
      </c>
      <c r="D1674" s="91" t="s">
        <v>3025</v>
      </c>
      <c r="E1674" s="92" t="s">
        <v>4069</v>
      </c>
      <c r="F1674" s="93" t="s">
        <v>202</v>
      </c>
      <c r="G1674" s="101">
        <v>0.20399999999999999</v>
      </c>
      <c r="H1674" s="95">
        <f>ROUND(I1674/G1674,2)</f>
        <v>93065.34</v>
      </c>
      <c r="I1674" s="96">
        <v>18985.330000000002</v>
      </c>
      <c r="J1674" s="95">
        <f>ROUND(H1674*$H$13*$I$13,2)</f>
        <v>103589.28</v>
      </c>
      <c r="K1674" s="96">
        <f>ROUND(G1674*J1674,2)</f>
        <v>21132.21</v>
      </c>
      <c r="L1674" s="89"/>
      <c r="M1674" s="235"/>
      <c r="N1674" s="253">
        <f>ROUND(I1674*H$13*I$13,2)</f>
        <v>21132.21</v>
      </c>
      <c r="O1674" s="254">
        <f t="shared" si="73"/>
        <v>0</v>
      </c>
    </row>
    <row r="1675" spans="1:15" s="28" customFormat="1" ht="22.5" outlineLevel="1" x14ac:dyDescent="0.25">
      <c r="A1675" s="90" t="s">
        <v>4070</v>
      </c>
      <c r="B1675" s="91" t="s">
        <v>3965</v>
      </c>
      <c r="C1675" s="91" t="s">
        <v>260</v>
      </c>
      <c r="D1675" s="91" t="s">
        <v>2623</v>
      </c>
      <c r="E1675" s="92" t="s">
        <v>2624</v>
      </c>
      <c r="F1675" s="93" t="s">
        <v>238</v>
      </c>
      <c r="G1675" s="99">
        <v>16</v>
      </c>
      <c r="H1675" s="95">
        <f>ROUND(I1675/G1675,2)</f>
        <v>237.95</v>
      </c>
      <c r="I1675" s="96">
        <v>3807.14</v>
      </c>
      <c r="J1675" s="95">
        <f>ROUND(H1675*$H$13*$I$13,2)</f>
        <v>264.86</v>
      </c>
      <c r="K1675" s="96">
        <f>ROUND(G1675*J1675,2)</f>
        <v>4237.76</v>
      </c>
      <c r="L1675" s="89"/>
      <c r="M1675" s="235"/>
      <c r="N1675" s="253">
        <f>ROUND(I1675*H$13*I$13,2)</f>
        <v>4237.66</v>
      </c>
      <c r="O1675" s="254">
        <f t="shared" si="73"/>
        <v>-0.1</v>
      </c>
    </row>
    <row r="1676" spans="1:15" s="28" customFormat="1" ht="15" outlineLevel="1" x14ac:dyDescent="0.25">
      <c r="A1676" s="90" t="s">
        <v>4071</v>
      </c>
      <c r="B1676" s="91" t="s">
        <v>3965</v>
      </c>
      <c r="C1676" s="91" t="s">
        <v>2101</v>
      </c>
      <c r="D1676" s="91" t="s">
        <v>3025</v>
      </c>
      <c r="E1676" s="92" t="s">
        <v>4072</v>
      </c>
      <c r="F1676" s="93" t="s">
        <v>238</v>
      </c>
      <c r="G1676" s="99">
        <v>1</v>
      </c>
      <c r="H1676" s="95">
        <f>ROUND(I1676/G1676,2)</f>
        <v>129.06</v>
      </c>
      <c r="I1676" s="96">
        <v>129.06</v>
      </c>
      <c r="J1676" s="95">
        <f>ROUND(H1676*$H$13*$I$13,2)</f>
        <v>143.65</v>
      </c>
      <c r="K1676" s="96">
        <f>ROUND(G1676*J1676,2)</f>
        <v>143.65</v>
      </c>
      <c r="L1676" s="89"/>
      <c r="M1676" s="235"/>
      <c r="N1676" s="253">
        <f>ROUND(I1676*H$13*I$13,2)</f>
        <v>143.65</v>
      </c>
      <c r="O1676" s="254">
        <f t="shared" si="73"/>
        <v>0</v>
      </c>
    </row>
    <row r="1677" spans="1:15" s="28" customFormat="1" ht="15" outlineLevel="1" x14ac:dyDescent="0.25">
      <c r="A1677" s="90" t="s">
        <v>4073</v>
      </c>
      <c r="B1677" s="91" t="s">
        <v>3965</v>
      </c>
      <c r="C1677" s="91" t="s">
        <v>2105</v>
      </c>
      <c r="D1677" s="91" t="s">
        <v>3025</v>
      </c>
      <c r="E1677" s="92" t="s">
        <v>4074</v>
      </c>
      <c r="F1677" s="93" t="s">
        <v>238</v>
      </c>
      <c r="G1677" s="99">
        <v>1</v>
      </c>
      <c r="H1677" s="95">
        <f>ROUND(I1677/G1677,2)</f>
        <v>127.08</v>
      </c>
      <c r="I1677" s="96">
        <v>127.08</v>
      </c>
      <c r="J1677" s="95">
        <f>ROUND(H1677*$H$13*$I$13,2)</f>
        <v>141.44999999999999</v>
      </c>
      <c r="K1677" s="96">
        <f>ROUND(G1677*J1677,2)</f>
        <v>141.44999999999999</v>
      </c>
      <c r="L1677" s="89"/>
      <c r="M1677" s="235"/>
      <c r="N1677" s="253">
        <f>ROUND(I1677*H$13*I$13,2)</f>
        <v>141.44999999999999</v>
      </c>
      <c r="O1677" s="254">
        <f t="shared" si="73"/>
        <v>0</v>
      </c>
    </row>
    <row r="1678" spans="1:15" s="28" customFormat="1" ht="15" outlineLevel="1" x14ac:dyDescent="0.25">
      <c r="A1678" s="90" t="s">
        <v>4075</v>
      </c>
      <c r="B1678" s="91" t="s">
        <v>3965</v>
      </c>
      <c r="C1678" s="91" t="s">
        <v>4076</v>
      </c>
      <c r="D1678" s="91" t="s">
        <v>3025</v>
      </c>
      <c r="E1678" s="92" t="s">
        <v>4077</v>
      </c>
      <c r="F1678" s="93" t="s">
        <v>238</v>
      </c>
      <c r="G1678" s="99">
        <v>1</v>
      </c>
      <c r="H1678" s="95">
        <f>ROUND(I1678/G1678,2)</f>
        <v>126.42</v>
      </c>
      <c r="I1678" s="96">
        <v>126.42</v>
      </c>
      <c r="J1678" s="95">
        <f>ROUND(H1678*$H$13*$I$13,2)</f>
        <v>140.72</v>
      </c>
      <c r="K1678" s="96">
        <f>ROUND(G1678*J1678,2)</f>
        <v>140.72</v>
      </c>
      <c r="L1678" s="89"/>
      <c r="M1678" s="235"/>
      <c r="N1678" s="253">
        <f>ROUND(I1678*H$13*I$13,2)</f>
        <v>140.72</v>
      </c>
      <c r="O1678" s="254">
        <f t="shared" si="73"/>
        <v>0</v>
      </c>
    </row>
    <row r="1679" spans="1:15" s="28" customFormat="1" ht="15" outlineLevel="1" x14ac:dyDescent="0.25">
      <c r="A1679" s="90" t="s">
        <v>4078</v>
      </c>
      <c r="B1679" s="91" t="s">
        <v>3965</v>
      </c>
      <c r="C1679" s="91" t="s">
        <v>4079</v>
      </c>
      <c r="D1679" s="91" t="s">
        <v>3025</v>
      </c>
      <c r="E1679" s="92" t="s">
        <v>4080</v>
      </c>
      <c r="F1679" s="93" t="s">
        <v>238</v>
      </c>
      <c r="G1679" s="99">
        <v>6</v>
      </c>
      <c r="H1679" s="95">
        <f>ROUND(I1679/G1679,2)</f>
        <v>76.38</v>
      </c>
      <c r="I1679" s="96">
        <v>458.28</v>
      </c>
      <c r="J1679" s="95">
        <f>ROUND(H1679*$H$13*$I$13,2)</f>
        <v>85.02</v>
      </c>
      <c r="K1679" s="96">
        <f>ROUND(G1679*J1679,2)</f>
        <v>510.12</v>
      </c>
      <c r="L1679" s="89"/>
      <c r="M1679" s="235"/>
      <c r="N1679" s="253">
        <f>ROUND(I1679*H$13*I$13,2)</f>
        <v>510.1</v>
      </c>
      <c r="O1679" s="254">
        <f t="shared" si="73"/>
        <v>-0.02</v>
      </c>
    </row>
    <row r="1680" spans="1:15" s="28" customFormat="1" ht="15" outlineLevel="1" x14ac:dyDescent="0.25">
      <c r="A1680" s="90" t="s">
        <v>4081</v>
      </c>
      <c r="B1680" s="91" t="s">
        <v>3965</v>
      </c>
      <c r="C1680" s="91" t="s">
        <v>4082</v>
      </c>
      <c r="D1680" s="91" t="s">
        <v>3025</v>
      </c>
      <c r="E1680" s="92" t="s">
        <v>4083</v>
      </c>
      <c r="F1680" s="93" t="s">
        <v>238</v>
      </c>
      <c r="G1680" s="99">
        <v>10</v>
      </c>
      <c r="H1680" s="95">
        <f>ROUND(I1680/G1680,2)</f>
        <v>78.36</v>
      </c>
      <c r="I1680" s="96">
        <v>783.6</v>
      </c>
      <c r="J1680" s="95">
        <f>ROUND(H1680*$H$13*$I$13,2)</f>
        <v>87.22</v>
      </c>
      <c r="K1680" s="96">
        <f>ROUND(G1680*J1680,2)</f>
        <v>872.2</v>
      </c>
      <c r="L1680" s="89"/>
      <c r="M1680" s="235"/>
      <c r="N1680" s="253">
        <f>ROUND(I1680*H$13*I$13,2)</f>
        <v>872.21</v>
      </c>
      <c r="O1680" s="254">
        <f t="shared" si="73"/>
        <v>0.01</v>
      </c>
    </row>
    <row r="1681" spans="1:15" s="28" customFormat="1" ht="15" outlineLevel="1" x14ac:dyDescent="0.25">
      <c r="A1681" s="90" t="s">
        <v>4084</v>
      </c>
      <c r="B1681" s="91" t="s">
        <v>3965</v>
      </c>
      <c r="C1681" s="91" t="s">
        <v>264</v>
      </c>
      <c r="D1681" s="91" t="s">
        <v>3110</v>
      </c>
      <c r="E1681" s="92" t="s">
        <v>3111</v>
      </c>
      <c r="F1681" s="93" t="s">
        <v>214</v>
      </c>
      <c r="G1681" s="98">
        <v>0.1</v>
      </c>
      <c r="H1681" s="95">
        <f>ROUND(I1681/G1681,2)</f>
        <v>37265.1</v>
      </c>
      <c r="I1681" s="96">
        <v>3726.51</v>
      </c>
      <c r="J1681" s="95">
        <f>ROUND(H1681*$H$13*$I$13,2)</f>
        <v>41479.08</v>
      </c>
      <c r="K1681" s="96">
        <f>ROUND(G1681*J1681,2)</f>
        <v>4147.91</v>
      </c>
      <c r="L1681" s="89"/>
      <c r="M1681" s="235"/>
      <c r="N1681" s="253">
        <f>ROUND(I1681*H$13*I$13,2)</f>
        <v>4147.91</v>
      </c>
      <c r="O1681" s="254">
        <f t="shared" si="73"/>
        <v>0</v>
      </c>
    </row>
    <row r="1682" spans="1:15" s="28" customFormat="1" ht="15" outlineLevel="1" x14ac:dyDescent="0.25">
      <c r="A1682" s="90" t="s">
        <v>4085</v>
      </c>
      <c r="B1682" s="91" t="s">
        <v>3965</v>
      </c>
      <c r="C1682" s="91" t="s">
        <v>368</v>
      </c>
      <c r="D1682" s="91" t="s">
        <v>3025</v>
      </c>
      <c r="E1682" s="92" t="s">
        <v>4086</v>
      </c>
      <c r="F1682" s="93" t="s">
        <v>238</v>
      </c>
      <c r="G1682" s="99">
        <v>10</v>
      </c>
      <c r="H1682" s="95">
        <f>ROUND(I1682/G1682,2)</f>
        <v>342.39</v>
      </c>
      <c r="I1682" s="96">
        <v>3423.9</v>
      </c>
      <c r="J1682" s="95">
        <f>ROUND(H1682*$H$13*$I$13,2)</f>
        <v>381.11</v>
      </c>
      <c r="K1682" s="96">
        <f>ROUND(G1682*J1682,2)</f>
        <v>3811.1</v>
      </c>
      <c r="L1682" s="89"/>
      <c r="M1682" s="235"/>
      <c r="N1682" s="253">
        <f>ROUND(I1682*H$13*I$13,2)</f>
        <v>3811.08</v>
      </c>
      <c r="O1682" s="254">
        <f t="shared" si="73"/>
        <v>-0.02</v>
      </c>
    </row>
    <row r="1683" spans="1:15" s="28" customFormat="1" ht="15" outlineLevel="1" x14ac:dyDescent="0.25">
      <c r="A1683" s="90" t="s">
        <v>4087</v>
      </c>
      <c r="B1683" s="91" t="s">
        <v>3965</v>
      </c>
      <c r="C1683" s="91" t="s">
        <v>2115</v>
      </c>
      <c r="D1683" s="91" t="s">
        <v>4027</v>
      </c>
      <c r="E1683" s="92" t="s">
        <v>4028</v>
      </c>
      <c r="F1683" s="93" t="s">
        <v>4029</v>
      </c>
      <c r="G1683" s="100">
        <v>0.01</v>
      </c>
      <c r="H1683" s="95">
        <f>ROUND(I1683/G1683,2)</f>
        <v>19364</v>
      </c>
      <c r="I1683" s="96">
        <v>193.64</v>
      </c>
      <c r="J1683" s="95">
        <f>ROUND(H1683*$H$13*$I$13,2)</f>
        <v>21553.7</v>
      </c>
      <c r="K1683" s="96">
        <f>ROUND(G1683*J1683,2)</f>
        <v>215.54</v>
      </c>
      <c r="L1683" s="89"/>
      <c r="M1683" s="235"/>
      <c r="N1683" s="253">
        <f>ROUND(I1683*H$13*I$13,2)</f>
        <v>215.54</v>
      </c>
      <c r="O1683" s="254">
        <f t="shared" si="73"/>
        <v>0</v>
      </c>
    </row>
    <row r="1684" spans="1:15" s="28" customFormat="1" ht="15" outlineLevel="1" x14ac:dyDescent="0.25">
      <c r="A1684" s="90"/>
      <c r="B1684" s="91"/>
      <c r="C1684" s="91"/>
      <c r="D1684" s="91"/>
      <c r="E1684" s="103" t="s">
        <v>4088</v>
      </c>
      <c r="F1684" s="93"/>
      <c r="G1684" s="100"/>
      <c r="H1684" s="95"/>
      <c r="I1684" s="96"/>
      <c r="J1684" s="95"/>
      <c r="K1684" s="96"/>
      <c r="L1684" s="89"/>
      <c r="M1684" s="235"/>
      <c r="N1684" s="253">
        <f>ROUND(I1684*H$13*I$13,2)</f>
        <v>0</v>
      </c>
      <c r="O1684" s="254">
        <f t="shared" si="73"/>
        <v>0</v>
      </c>
    </row>
    <row r="1685" spans="1:15" s="28" customFormat="1" ht="22.5" outlineLevel="1" x14ac:dyDescent="0.25">
      <c r="A1685" s="129" t="s">
        <v>4089</v>
      </c>
      <c r="B1685" s="130" t="s">
        <v>3965</v>
      </c>
      <c r="C1685" s="130" t="s">
        <v>266</v>
      </c>
      <c r="D1685" s="130" t="s">
        <v>3759</v>
      </c>
      <c r="E1685" s="147" t="s">
        <v>3760</v>
      </c>
      <c r="F1685" s="132" t="s">
        <v>238</v>
      </c>
      <c r="G1685" s="133">
        <v>1</v>
      </c>
      <c r="H1685" s="134">
        <f>ROUND(I1685/G1685,2)</f>
        <v>9931.27</v>
      </c>
      <c r="I1685" s="135">
        <v>9931.27</v>
      </c>
      <c r="J1685" s="95">
        <f>ROUND(H1685*$H$13*$I$13,2)</f>
        <v>11054.31</v>
      </c>
      <c r="K1685" s="96">
        <f>ROUND(G1685*J1685,2)</f>
        <v>11054.31</v>
      </c>
      <c r="L1685" s="89"/>
      <c r="M1685" s="235"/>
      <c r="N1685" s="253">
        <f>ROUND(I1685*H$13*I$13,2)</f>
        <v>11054.31</v>
      </c>
      <c r="O1685" s="254">
        <f t="shared" si="73"/>
        <v>0</v>
      </c>
    </row>
    <row r="1686" spans="1:15" s="28" customFormat="1" ht="15" outlineLevel="1" x14ac:dyDescent="0.25">
      <c r="A1686" s="116" t="s">
        <v>4090</v>
      </c>
      <c r="B1686" s="117" t="s">
        <v>3965</v>
      </c>
      <c r="C1686" s="117" t="s">
        <v>377</v>
      </c>
      <c r="D1686" s="117" t="s">
        <v>2602</v>
      </c>
      <c r="E1686" s="118" t="s">
        <v>4091</v>
      </c>
      <c r="F1686" s="119" t="s">
        <v>238</v>
      </c>
      <c r="G1686" s="120">
        <v>1</v>
      </c>
      <c r="H1686" s="95">
        <f>ROUND(I1686/G1686,2)</f>
        <v>121509.98</v>
      </c>
      <c r="I1686" s="121">
        <v>121509.98</v>
      </c>
      <c r="J1686" s="122">
        <f>ROUND(H1686*$I$13,2)</f>
        <v>132859.01</v>
      </c>
      <c r="K1686" s="121">
        <f>ROUND(G1686*J1686,2)</f>
        <v>132859.01</v>
      </c>
      <c r="L1686" s="121" t="s">
        <v>2396</v>
      </c>
      <c r="M1686" s="235"/>
      <c r="N1686" s="253">
        <f>ROUND(I1686*I$13,2)</f>
        <v>132859.01</v>
      </c>
      <c r="O1686" s="254">
        <f t="shared" si="73"/>
        <v>0</v>
      </c>
    </row>
    <row r="1687" spans="1:15" s="28" customFormat="1" ht="15" outlineLevel="1" x14ac:dyDescent="0.25">
      <c r="A1687" s="90" t="s">
        <v>4092</v>
      </c>
      <c r="B1687" s="91" t="s">
        <v>3965</v>
      </c>
      <c r="C1687" s="91" t="s">
        <v>270</v>
      </c>
      <c r="D1687" s="91" t="s">
        <v>3137</v>
      </c>
      <c r="E1687" s="92" t="s">
        <v>3138</v>
      </c>
      <c r="F1687" s="93" t="s">
        <v>180</v>
      </c>
      <c r="G1687" s="100">
        <v>0.15</v>
      </c>
      <c r="H1687" s="95">
        <f>ROUND(I1687/G1687,2)</f>
        <v>19499.330000000002</v>
      </c>
      <c r="I1687" s="96">
        <v>2924.9</v>
      </c>
      <c r="J1687" s="95">
        <f>ROUND(H1687*$H$13*$I$13,2)</f>
        <v>21704.34</v>
      </c>
      <c r="K1687" s="96">
        <f>ROUND(G1687*J1687,2)</f>
        <v>3255.65</v>
      </c>
      <c r="L1687" s="89"/>
      <c r="M1687" s="235"/>
      <c r="N1687" s="253">
        <f>ROUND(I1687*H$13*I$13,2)</f>
        <v>3255.65</v>
      </c>
      <c r="O1687" s="254">
        <f t="shared" si="73"/>
        <v>0</v>
      </c>
    </row>
    <row r="1688" spans="1:15" s="28" customFormat="1" ht="15" outlineLevel="1" x14ac:dyDescent="0.25">
      <c r="A1688" s="90" t="s">
        <v>4093</v>
      </c>
      <c r="B1688" s="91" t="s">
        <v>3965</v>
      </c>
      <c r="C1688" s="91" t="s">
        <v>389</v>
      </c>
      <c r="D1688" s="91" t="s">
        <v>3784</v>
      </c>
      <c r="E1688" s="92" t="s">
        <v>3785</v>
      </c>
      <c r="F1688" s="93" t="s">
        <v>1827</v>
      </c>
      <c r="G1688" s="99">
        <v>3</v>
      </c>
      <c r="H1688" s="95">
        <f>ROUND(I1688/G1688,2)</f>
        <v>17.600000000000001</v>
      </c>
      <c r="I1688" s="96">
        <v>52.81</v>
      </c>
      <c r="J1688" s="95">
        <f>ROUND(H1688*$H$13*$I$13,2)</f>
        <v>19.59</v>
      </c>
      <c r="K1688" s="96">
        <f>ROUND(G1688*J1688,2)</f>
        <v>58.77</v>
      </c>
      <c r="L1688" s="89"/>
      <c r="M1688" s="235"/>
      <c r="N1688" s="253">
        <f>ROUND(I1688*H$13*I$13,2)</f>
        <v>58.78</v>
      </c>
      <c r="O1688" s="254">
        <f t="shared" si="73"/>
        <v>0.01</v>
      </c>
    </row>
    <row r="1689" spans="1:15" s="28" customFormat="1" ht="22.5" outlineLevel="1" x14ac:dyDescent="0.25">
      <c r="A1689" s="90" t="s">
        <v>4094</v>
      </c>
      <c r="B1689" s="91" t="s">
        <v>3965</v>
      </c>
      <c r="C1689" s="91" t="s">
        <v>391</v>
      </c>
      <c r="D1689" s="91" t="s">
        <v>3140</v>
      </c>
      <c r="E1689" s="92" t="s">
        <v>3141</v>
      </c>
      <c r="F1689" s="93" t="s">
        <v>2011</v>
      </c>
      <c r="G1689" s="100">
        <v>1.53</v>
      </c>
      <c r="H1689" s="95">
        <f>ROUND(I1689/G1689,2)</f>
        <v>157.57</v>
      </c>
      <c r="I1689" s="96">
        <v>241.08</v>
      </c>
      <c r="J1689" s="95">
        <f>ROUND(H1689*$H$13*$I$13,2)</f>
        <v>175.39</v>
      </c>
      <c r="K1689" s="96">
        <f>ROUND(G1689*J1689,2)</f>
        <v>268.35000000000002</v>
      </c>
      <c r="L1689" s="89"/>
      <c r="M1689" s="235"/>
      <c r="N1689" s="253">
        <f>ROUND(I1689*H$13*I$13,2)</f>
        <v>268.33999999999997</v>
      </c>
      <c r="O1689" s="254">
        <f t="shared" si="73"/>
        <v>-0.01</v>
      </c>
    </row>
    <row r="1690" spans="1:15" s="28" customFormat="1" ht="22.5" outlineLevel="1" x14ac:dyDescent="0.25">
      <c r="A1690" s="90" t="s">
        <v>4095</v>
      </c>
      <c r="B1690" s="91" t="s">
        <v>3965</v>
      </c>
      <c r="C1690" s="91" t="s">
        <v>274</v>
      </c>
      <c r="D1690" s="91" t="s">
        <v>3149</v>
      </c>
      <c r="E1690" s="92" t="s">
        <v>3150</v>
      </c>
      <c r="F1690" s="93" t="s">
        <v>180</v>
      </c>
      <c r="G1690" s="100">
        <v>1.96</v>
      </c>
      <c r="H1690" s="95">
        <f>ROUND(I1690/G1690,2)</f>
        <v>13065.97</v>
      </c>
      <c r="I1690" s="96">
        <v>25609.3</v>
      </c>
      <c r="J1690" s="95">
        <f>ROUND(H1690*$H$13*$I$13,2)</f>
        <v>14543.49</v>
      </c>
      <c r="K1690" s="96">
        <f>ROUND(G1690*J1690,2)</f>
        <v>28505.24</v>
      </c>
      <c r="L1690" s="89"/>
      <c r="M1690" s="235"/>
      <c r="N1690" s="253">
        <f>ROUND(I1690*H$13*I$13,2)</f>
        <v>28505.23</v>
      </c>
      <c r="O1690" s="254">
        <f t="shared" si="73"/>
        <v>-0.01</v>
      </c>
    </row>
    <row r="1691" spans="1:15" s="28" customFormat="1" ht="45" outlineLevel="1" x14ac:dyDescent="0.25">
      <c r="A1691" s="90" t="s">
        <v>4096</v>
      </c>
      <c r="B1691" s="91" t="s">
        <v>3965</v>
      </c>
      <c r="C1691" s="91" t="s">
        <v>396</v>
      </c>
      <c r="D1691" s="91" t="s">
        <v>4097</v>
      </c>
      <c r="E1691" s="92" t="s">
        <v>4098</v>
      </c>
      <c r="F1691" s="93" t="s">
        <v>210</v>
      </c>
      <c r="G1691" s="97">
        <v>1.5299999999999999E-2</v>
      </c>
      <c r="H1691" s="95">
        <f>ROUND(I1691/G1691,2)</f>
        <v>32894.120000000003</v>
      </c>
      <c r="I1691" s="96">
        <v>503.28</v>
      </c>
      <c r="J1691" s="95">
        <f>ROUND(H1691*$H$13*$I$13,2)</f>
        <v>36613.83</v>
      </c>
      <c r="K1691" s="96">
        <f>ROUND(G1691*J1691,2)</f>
        <v>560.19000000000005</v>
      </c>
      <c r="L1691" s="89"/>
      <c r="M1691" s="235"/>
      <c r="N1691" s="253">
        <f>ROUND(I1691*H$13*I$13,2)</f>
        <v>560.19000000000005</v>
      </c>
      <c r="O1691" s="254">
        <f t="shared" si="73"/>
        <v>0</v>
      </c>
    </row>
    <row r="1692" spans="1:15" s="28" customFormat="1" ht="15" outlineLevel="1" x14ac:dyDescent="0.25">
      <c r="A1692" s="90" t="s">
        <v>4099</v>
      </c>
      <c r="B1692" s="91" t="s">
        <v>3965</v>
      </c>
      <c r="C1692" s="91" t="s">
        <v>2793</v>
      </c>
      <c r="D1692" s="91" t="s">
        <v>3025</v>
      </c>
      <c r="E1692" s="92" t="s">
        <v>4100</v>
      </c>
      <c r="F1692" s="93" t="s">
        <v>202</v>
      </c>
      <c r="G1692" s="94">
        <v>0.18462000000000001</v>
      </c>
      <c r="H1692" s="95">
        <f>ROUND(I1692/G1692,2)</f>
        <v>47895.62</v>
      </c>
      <c r="I1692" s="96">
        <v>8842.49</v>
      </c>
      <c r="J1692" s="95">
        <f>ROUND(H1692*$H$13*$I$13,2)</f>
        <v>53311.71</v>
      </c>
      <c r="K1692" s="96">
        <f>ROUND(G1692*J1692,2)</f>
        <v>9842.41</v>
      </c>
      <c r="L1692" s="89"/>
      <c r="M1692" s="235"/>
      <c r="N1692" s="253">
        <f>ROUND(I1692*H$13*I$13,2)</f>
        <v>9842.41</v>
      </c>
      <c r="O1692" s="254">
        <f t="shared" si="73"/>
        <v>0</v>
      </c>
    </row>
    <row r="1693" spans="1:15" s="28" customFormat="1" ht="15" outlineLevel="1" x14ac:dyDescent="0.25">
      <c r="A1693" s="90" t="s">
        <v>4101</v>
      </c>
      <c r="B1693" s="91" t="s">
        <v>3965</v>
      </c>
      <c r="C1693" s="91" t="s">
        <v>278</v>
      </c>
      <c r="D1693" s="91" t="s">
        <v>3232</v>
      </c>
      <c r="E1693" s="92" t="s">
        <v>3233</v>
      </c>
      <c r="F1693" s="93" t="s">
        <v>238</v>
      </c>
      <c r="G1693" s="99">
        <v>19</v>
      </c>
      <c r="H1693" s="95">
        <f>ROUND(I1693/G1693,2)</f>
        <v>4177.3999999999996</v>
      </c>
      <c r="I1693" s="96">
        <v>79370.66</v>
      </c>
      <c r="J1693" s="95">
        <f>ROUND(H1693*$H$13*$I$13,2)</f>
        <v>4649.79</v>
      </c>
      <c r="K1693" s="96">
        <f>ROUND(G1693*J1693,2)</f>
        <v>88346.01</v>
      </c>
      <c r="L1693" s="89"/>
      <c r="M1693" s="235"/>
      <c r="N1693" s="253">
        <f>ROUND(I1693*H$13*I$13,2)</f>
        <v>88345.99</v>
      </c>
      <c r="O1693" s="254">
        <f t="shared" si="73"/>
        <v>-0.02</v>
      </c>
    </row>
    <row r="1694" spans="1:15" s="28" customFormat="1" ht="15" outlineLevel="1" x14ac:dyDescent="0.25">
      <c r="A1694" s="90" t="s">
        <v>4102</v>
      </c>
      <c r="B1694" s="91" t="s">
        <v>3965</v>
      </c>
      <c r="C1694" s="91" t="s">
        <v>403</v>
      </c>
      <c r="D1694" s="91" t="s">
        <v>4103</v>
      </c>
      <c r="E1694" s="92" t="s">
        <v>4104</v>
      </c>
      <c r="F1694" s="93" t="s">
        <v>1827</v>
      </c>
      <c r="G1694" s="98">
        <v>0.9</v>
      </c>
      <c r="H1694" s="95">
        <f>ROUND(I1694/G1694,2)</f>
        <v>541.80999999999995</v>
      </c>
      <c r="I1694" s="96">
        <v>487.63</v>
      </c>
      <c r="J1694" s="95">
        <f>ROUND(H1694*$H$13*$I$13,2)</f>
        <v>603.08000000000004</v>
      </c>
      <c r="K1694" s="96">
        <f>ROUND(G1694*J1694,2)</f>
        <v>542.77</v>
      </c>
      <c r="L1694" s="89"/>
      <c r="M1694" s="235"/>
      <c r="N1694" s="253">
        <f>ROUND(I1694*H$13*I$13,2)</f>
        <v>542.77</v>
      </c>
      <c r="O1694" s="254">
        <f t="shared" ref="O1694:O1757" si="75">N1694-K1694</f>
        <v>0</v>
      </c>
    </row>
    <row r="1695" spans="1:15" s="28" customFormat="1" ht="15" outlineLevel="1" x14ac:dyDescent="0.25">
      <c r="A1695" s="90" t="s">
        <v>4105</v>
      </c>
      <c r="B1695" s="91" t="s">
        <v>3965</v>
      </c>
      <c r="C1695" s="91" t="s">
        <v>2640</v>
      </c>
      <c r="D1695" s="91" t="s">
        <v>3025</v>
      </c>
      <c r="E1695" s="92" t="s">
        <v>4106</v>
      </c>
      <c r="F1695" s="93" t="s">
        <v>238</v>
      </c>
      <c r="G1695" s="99">
        <v>10</v>
      </c>
      <c r="H1695" s="95">
        <f>ROUND(I1695/G1695,2)</f>
        <v>31.61</v>
      </c>
      <c r="I1695" s="96">
        <v>316.10000000000002</v>
      </c>
      <c r="J1695" s="95">
        <f>ROUND(H1695*$H$13*$I$13,2)</f>
        <v>35.18</v>
      </c>
      <c r="K1695" s="96">
        <f>ROUND(G1695*J1695,2)</f>
        <v>351.8</v>
      </c>
      <c r="L1695" s="89"/>
      <c r="M1695" s="235"/>
      <c r="N1695" s="253">
        <f>ROUND(I1695*H$13*I$13,2)</f>
        <v>351.84</v>
      </c>
      <c r="O1695" s="254">
        <f t="shared" si="75"/>
        <v>0.04</v>
      </c>
    </row>
    <row r="1696" spans="1:15" s="28" customFormat="1" ht="15" outlineLevel="1" x14ac:dyDescent="0.25">
      <c r="A1696" s="90" t="s">
        <v>4107</v>
      </c>
      <c r="B1696" s="91" t="s">
        <v>3965</v>
      </c>
      <c r="C1696" s="91" t="s">
        <v>407</v>
      </c>
      <c r="D1696" s="91" t="s">
        <v>4108</v>
      </c>
      <c r="E1696" s="92" t="s">
        <v>4109</v>
      </c>
      <c r="F1696" s="93" t="s">
        <v>214</v>
      </c>
      <c r="G1696" s="98">
        <v>0.1</v>
      </c>
      <c r="H1696" s="95">
        <f>ROUND(I1696/G1696,2)</f>
        <v>42272.3</v>
      </c>
      <c r="I1696" s="96">
        <v>4227.2299999999996</v>
      </c>
      <c r="J1696" s="95">
        <f>ROUND(H1696*$H$13*$I$13,2)</f>
        <v>47052.5</v>
      </c>
      <c r="K1696" s="96">
        <f>ROUND(G1696*J1696,2)</f>
        <v>4705.25</v>
      </c>
      <c r="L1696" s="89"/>
      <c r="M1696" s="235"/>
      <c r="N1696" s="253">
        <f>ROUND(I1696*H$13*I$13,2)</f>
        <v>4705.25</v>
      </c>
      <c r="O1696" s="254">
        <f t="shared" si="75"/>
        <v>0</v>
      </c>
    </row>
    <row r="1697" spans="1:15" s="28" customFormat="1" ht="15" outlineLevel="1" x14ac:dyDescent="0.25">
      <c r="A1697" s="90" t="s">
        <v>4110</v>
      </c>
      <c r="B1697" s="91" t="s">
        <v>3965</v>
      </c>
      <c r="C1697" s="91" t="s">
        <v>411</v>
      </c>
      <c r="D1697" s="91" t="s">
        <v>3025</v>
      </c>
      <c r="E1697" s="92" t="s">
        <v>4111</v>
      </c>
      <c r="F1697" s="93" t="s">
        <v>238</v>
      </c>
      <c r="G1697" s="99">
        <v>10</v>
      </c>
      <c r="H1697" s="95">
        <f>ROUND(I1697/G1697,2)</f>
        <v>26.89</v>
      </c>
      <c r="I1697" s="96">
        <v>268.89999999999998</v>
      </c>
      <c r="J1697" s="95">
        <f>ROUND(H1697*$H$13*$I$13,2)</f>
        <v>29.93</v>
      </c>
      <c r="K1697" s="96">
        <f>ROUND(G1697*J1697,2)</f>
        <v>299.3</v>
      </c>
      <c r="L1697" s="89"/>
      <c r="M1697" s="235"/>
      <c r="N1697" s="253">
        <f>ROUND(I1697*H$13*I$13,2)</f>
        <v>299.31</v>
      </c>
      <c r="O1697" s="254">
        <f t="shared" si="75"/>
        <v>0.01</v>
      </c>
    </row>
    <row r="1698" spans="1:15" s="28" customFormat="1" ht="17.25" customHeight="1" x14ac:dyDescent="0.25">
      <c r="A1698" s="79" t="s">
        <v>252</v>
      </c>
      <c r="B1698" s="299" t="s">
        <v>4112</v>
      </c>
      <c r="C1698" s="299"/>
      <c r="D1698" s="299"/>
      <c r="E1698" s="80" t="s">
        <v>4113</v>
      </c>
      <c r="F1698" s="81"/>
      <c r="G1698" s="82"/>
      <c r="H1698" s="83">
        <v>132696.25</v>
      </c>
      <c r="I1698" s="83">
        <f>SUM(I1699:I1724)</f>
        <v>132696.25</v>
      </c>
      <c r="J1698" s="83"/>
      <c r="K1698" s="83">
        <f t="shared" ref="K1698" si="76">SUM(K1699:K1724)</f>
        <v>147701.75</v>
      </c>
      <c r="L1698" s="83"/>
      <c r="M1698" s="235"/>
      <c r="N1698" s="253">
        <f>ROUND(I1698*H$13*I$13,2)</f>
        <v>147701.70000000001</v>
      </c>
      <c r="O1698" s="254">
        <f t="shared" si="75"/>
        <v>-0.05</v>
      </c>
    </row>
    <row r="1699" spans="1:15" s="28" customFormat="1" ht="15" outlineLevel="1" x14ac:dyDescent="0.25">
      <c r="A1699" s="90" t="s">
        <v>349</v>
      </c>
      <c r="B1699" s="91" t="s">
        <v>4112</v>
      </c>
      <c r="C1699" s="91" t="s">
        <v>40</v>
      </c>
      <c r="D1699" s="91" t="s">
        <v>4114</v>
      </c>
      <c r="E1699" s="92" t="s">
        <v>4115</v>
      </c>
      <c r="F1699" s="93" t="s">
        <v>363</v>
      </c>
      <c r="G1699" s="97">
        <v>2.8799999999999999E-2</v>
      </c>
      <c r="H1699" s="95">
        <f>ROUND(I1699/G1699,2)</f>
        <v>144405.56</v>
      </c>
      <c r="I1699" s="96">
        <v>4158.88</v>
      </c>
      <c r="J1699" s="95">
        <f>ROUND(H1699*$H$13*$I$13,2)</f>
        <v>160735.10999999999</v>
      </c>
      <c r="K1699" s="96">
        <f>ROUND(G1699*J1699,2)</f>
        <v>4629.17</v>
      </c>
      <c r="L1699" s="89"/>
      <c r="M1699" s="235"/>
      <c r="N1699" s="253">
        <f>ROUND(I1699*H$13*I$13,2)</f>
        <v>4629.17</v>
      </c>
      <c r="O1699" s="254">
        <f t="shared" si="75"/>
        <v>0</v>
      </c>
    </row>
    <row r="1700" spans="1:15" s="28" customFormat="1" ht="15" outlineLevel="1" x14ac:dyDescent="0.25">
      <c r="A1700" s="90" t="s">
        <v>353</v>
      </c>
      <c r="B1700" s="91" t="s">
        <v>4112</v>
      </c>
      <c r="C1700" s="91" t="s">
        <v>165</v>
      </c>
      <c r="D1700" s="91" t="s">
        <v>4116</v>
      </c>
      <c r="E1700" s="92" t="s">
        <v>4117</v>
      </c>
      <c r="F1700" s="93" t="s">
        <v>380</v>
      </c>
      <c r="G1700" s="97">
        <v>-1.4976</v>
      </c>
      <c r="H1700" s="95">
        <f>ROUND(I1700/G1700,2)</f>
        <v>96.65</v>
      </c>
      <c r="I1700" s="96">
        <v>-144.74</v>
      </c>
      <c r="J1700" s="95">
        <f>ROUND(H1700*$H$13*$I$13,2)</f>
        <v>107.58</v>
      </c>
      <c r="K1700" s="96">
        <f>ROUND(G1700*J1700,2)</f>
        <v>-161.11000000000001</v>
      </c>
      <c r="L1700" s="89"/>
      <c r="M1700" s="235"/>
      <c r="N1700" s="253">
        <f>ROUND(I1700*H$13*I$13,2)</f>
        <v>-161.11000000000001</v>
      </c>
      <c r="O1700" s="254">
        <f t="shared" si="75"/>
        <v>0</v>
      </c>
    </row>
    <row r="1701" spans="1:15" s="28" customFormat="1" ht="15" outlineLevel="1" x14ac:dyDescent="0.25">
      <c r="A1701" s="90" t="s">
        <v>3742</v>
      </c>
      <c r="B1701" s="91" t="s">
        <v>4112</v>
      </c>
      <c r="C1701" s="91" t="s">
        <v>169</v>
      </c>
      <c r="D1701" s="91" t="s">
        <v>4118</v>
      </c>
      <c r="E1701" s="92" t="s">
        <v>4119</v>
      </c>
      <c r="F1701" s="93" t="s">
        <v>371</v>
      </c>
      <c r="G1701" s="97">
        <v>-2.9376000000000002</v>
      </c>
      <c r="H1701" s="95">
        <f>ROUND(I1701/G1701,2)</f>
        <v>670.61</v>
      </c>
      <c r="I1701" s="96">
        <v>-1969.99</v>
      </c>
      <c r="J1701" s="95">
        <f>ROUND(H1701*$H$13*$I$13,2)</f>
        <v>746.44</v>
      </c>
      <c r="K1701" s="96">
        <f>ROUND(G1701*J1701,2)</f>
        <v>-2192.7399999999998</v>
      </c>
      <c r="L1701" s="89"/>
      <c r="M1701" s="235"/>
      <c r="N1701" s="253">
        <f>ROUND(I1701*H$13*I$13,2)</f>
        <v>-2192.7600000000002</v>
      </c>
      <c r="O1701" s="254">
        <f t="shared" si="75"/>
        <v>-0.02</v>
      </c>
    </row>
    <row r="1702" spans="1:15" s="28" customFormat="1" ht="15" outlineLevel="1" x14ac:dyDescent="0.25">
      <c r="A1702" s="90" t="s">
        <v>3745</v>
      </c>
      <c r="B1702" s="91" t="s">
        <v>4112</v>
      </c>
      <c r="C1702" s="91" t="s">
        <v>173</v>
      </c>
      <c r="D1702" s="91" t="s">
        <v>3025</v>
      </c>
      <c r="E1702" s="92" t="s">
        <v>4120</v>
      </c>
      <c r="F1702" s="93" t="s">
        <v>380</v>
      </c>
      <c r="G1702" s="97">
        <v>1.4976</v>
      </c>
      <c r="H1702" s="95">
        <f>ROUND(I1702/G1702,2)</f>
        <v>606.09</v>
      </c>
      <c r="I1702" s="96">
        <v>907.68</v>
      </c>
      <c r="J1702" s="95">
        <f>ROUND(H1702*$H$13*$I$13,2)</f>
        <v>674.63</v>
      </c>
      <c r="K1702" s="96">
        <f>ROUND(G1702*J1702,2)</f>
        <v>1010.33</v>
      </c>
      <c r="L1702" s="89"/>
      <c r="M1702" s="235"/>
      <c r="N1702" s="253">
        <f>ROUND(I1702*H$13*I$13,2)</f>
        <v>1010.32</v>
      </c>
      <c r="O1702" s="254">
        <f t="shared" si="75"/>
        <v>-0.01</v>
      </c>
    </row>
    <row r="1703" spans="1:15" s="28" customFormat="1" ht="22.5" outlineLevel="1" x14ac:dyDescent="0.25">
      <c r="A1703" s="90" t="s">
        <v>4121</v>
      </c>
      <c r="B1703" s="91" t="s">
        <v>4112</v>
      </c>
      <c r="C1703" s="91" t="s">
        <v>177</v>
      </c>
      <c r="D1703" s="91" t="s">
        <v>3025</v>
      </c>
      <c r="E1703" s="92" t="s">
        <v>4122</v>
      </c>
      <c r="F1703" s="93" t="s">
        <v>238</v>
      </c>
      <c r="G1703" s="99">
        <v>20</v>
      </c>
      <c r="H1703" s="95">
        <f>ROUND(I1703/G1703,2)</f>
        <v>241.43</v>
      </c>
      <c r="I1703" s="96">
        <v>4828.58</v>
      </c>
      <c r="J1703" s="95">
        <f>ROUND(H1703*$H$13*$I$13,2)</f>
        <v>268.73</v>
      </c>
      <c r="K1703" s="96">
        <f>ROUND(G1703*J1703,2)</f>
        <v>5374.6</v>
      </c>
      <c r="L1703" s="89"/>
      <c r="M1703" s="235"/>
      <c r="N1703" s="253">
        <f>ROUND(I1703*H$13*I$13,2)</f>
        <v>5374.6</v>
      </c>
      <c r="O1703" s="254">
        <f t="shared" si="75"/>
        <v>0</v>
      </c>
    </row>
    <row r="1704" spans="1:15" s="28" customFormat="1" ht="15" outlineLevel="1" x14ac:dyDescent="0.25">
      <c r="A1704" s="90" t="s">
        <v>4123</v>
      </c>
      <c r="B1704" s="91" t="s">
        <v>4112</v>
      </c>
      <c r="C1704" s="91" t="s">
        <v>181</v>
      </c>
      <c r="D1704" s="91" t="s">
        <v>3025</v>
      </c>
      <c r="E1704" s="92" t="s">
        <v>4124</v>
      </c>
      <c r="F1704" s="93" t="s">
        <v>238</v>
      </c>
      <c r="G1704" s="99">
        <v>12</v>
      </c>
      <c r="H1704" s="95">
        <f>ROUND(I1704/G1704,2)</f>
        <v>241.43</v>
      </c>
      <c r="I1704" s="96">
        <v>2897.13</v>
      </c>
      <c r="J1704" s="95">
        <f>ROUND(H1704*$H$13*$I$13,2)</f>
        <v>268.73</v>
      </c>
      <c r="K1704" s="96">
        <f>ROUND(G1704*J1704,2)</f>
        <v>3224.76</v>
      </c>
      <c r="L1704" s="89"/>
      <c r="M1704" s="235"/>
      <c r="N1704" s="253">
        <f>ROUND(I1704*H$13*I$13,2)</f>
        <v>3224.74</v>
      </c>
      <c r="O1704" s="254">
        <f t="shared" si="75"/>
        <v>-0.02</v>
      </c>
    </row>
    <row r="1705" spans="1:15" s="28" customFormat="1" ht="22.5" outlineLevel="1" x14ac:dyDescent="0.25">
      <c r="A1705" s="90" t="s">
        <v>4125</v>
      </c>
      <c r="B1705" s="91" t="s">
        <v>4112</v>
      </c>
      <c r="C1705" s="91" t="s">
        <v>41</v>
      </c>
      <c r="D1705" s="91" t="s">
        <v>4126</v>
      </c>
      <c r="E1705" s="92" t="s">
        <v>4127</v>
      </c>
      <c r="F1705" s="93" t="s">
        <v>363</v>
      </c>
      <c r="G1705" s="102">
        <v>2.2024999999999999E-2</v>
      </c>
      <c r="H1705" s="95">
        <f>ROUND(I1705/G1705,2)</f>
        <v>98537.12</v>
      </c>
      <c r="I1705" s="96">
        <v>2170.2800000000002</v>
      </c>
      <c r="J1705" s="95">
        <f>ROUND(H1705*$H$13*$I$13,2)</f>
        <v>109679.82</v>
      </c>
      <c r="K1705" s="96">
        <f>ROUND(G1705*J1705,2)</f>
        <v>2415.6999999999998</v>
      </c>
      <c r="L1705" s="89"/>
      <c r="M1705" s="235"/>
      <c r="N1705" s="253">
        <f>ROUND(I1705*H$13*I$13,2)</f>
        <v>2415.6999999999998</v>
      </c>
      <c r="O1705" s="254">
        <f t="shared" si="75"/>
        <v>0</v>
      </c>
    </row>
    <row r="1706" spans="1:15" s="28" customFormat="1" ht="15" outlineLevel="1" x14ac:dyDescent="0.25">
      <c r="A1706" s="90" t="s">
        <v>4128</v>
      </c>
      <c r="B1706" s="91" t="s">
        <v>4112</v>
      </c>
      <c r="C1706" s="91" t="s">
        <v>283</v>
      </c>
      <c r="D1706" s="91" t="s">
        <v>4129</v>
      </c>
      <c r="E1706" s="92" t="s">
        <v>4130</v>
      </c>
      <c r="F1706" s="93" t="s">
        <v>297</v>
      </c>
      <c r="G1706" s="102">
        <v>-1.54E-4</v>
      </c>
      <c r="H1706" s="95">
        <f>ROUND(I1706/G1706,2)</f>
        <v>147987.01</v>
      </c>
      <c r="I1706" s="96">
        <v>-22.79</v>
      </c>
      <c r="J1706" s="95">
        <f>ROUND(H1706*$H$13*$I$13,2)</f>
        <v>164721.56</v>
      </c>
      <c r="K1706" s="96">
        <f>ROUND(G1706*J1706,2)</f>
        <v>-25.37</v>
      </c>
      <c r="L1706" s="89"/>
      <c r="M1706" s="235"/>
      <c r="N1706" s="253">
        <f>ROUND(I1706*H$13*I$13,2)</f>
        <v>-25.37</v>
      </c>
      <c r="O1706" s="254">
        <f t="shared" si="75"/>
        <v>0</v>
      </c>
    </row>
    <row r="1707" spans="1:15" s="28" customFormat="1" ht="15" outlineLevel="1" x14ac:dyDescent="0.25">
      <c r="A1707" s="90" t="s">
        <v>4131</v>
      </c>
      <c r="B1707" s="91" t="s">
        <v>4112</v>
      </c>
      <c r="C1707" s="91" t="s">
        <v>287</v>
      </c>
      <c r="D1707" s="91" t="s">
        <v>4132</v>
      </c>
      <c r="E1707" s="92" t="s">
        <v>4133</v>
      </c>
      <c r="F1707" s="93" t="s">
        <v>297</v>
      </c>
      <c r="G1707" s="94">
        <v>-1.1E-4</v>
      </c>
      <c r="H1707" s="95">
        <f>ROUND(I1707/G1707,2)</f>
        <v>41818.18</v>
      </c>
      <c r="I1707" s="96">
        <v>-4.5999999999999996</v>
      </c>
      <c r="J1707" s="95">
        <f>ROUND(H1707*$H$13*$I$13,2)</f>
        <v>46547.03</v>
      </c>
      <c r="K1707" s="96">
        <f>ROUND(G1707*J1707,2)</f>
        <v>-5.12</v>
      </c>
      <c r="L1707" s="89"/>
      <c r="M1707" s="235"/>
      <c r="N1707" s="253">
        <f>ROUND(I1707*H$13*I$13,2)</f>
        <v>-5.12</v>
      </c>
      <c r="O1707" s="254">
        <f t="shared" si="75"/>
        <v>0</v>
      </c>
    </row>
    <row r="1708" spans="1:15" s="28" customFormat="1" ht="15" outlineLevel="1" x14ac:dyDescent="0.25">
      <c r="A1708" s="90" t="s">
        <v>4134</v>
      </c>
      <c r="B1708" s="91" t="s">
        <v>4112</v>
      </c>
      <c r="C1708" s="91" t="s">
        <v>290</v>
      </c>
      <c r="D1708" s="91" t="s">
        <v>3025</v>
      </c>
      <c r="E1708" s="92" t="s">
        <v>4135</v>
      </c>
      <c r="F1708" s="93" t="s">
        <v>238</v>
      </c>
      <c r="G1708" s="99">
        <v>5</v>
      </c>
      <c r="H1708" s="95">
        <f>ROUND(I1708/G1708,2)</f>
        <v>537.72</v>
      </c>
      <c r="I1708" s="96">
        <v>2688.62</v>
      </c>
      <c r="J1708" s="95">
        <f>ROUND(H1708*$H$13*$I$13,2)</f>
        <v>598.53</v>
      </c>
      <c r="K1708" s="96">
        <f>ROUND(G1708*J1708,2)</f>
        <v>2992.65</v>
      </c>
      <c r="L1708" s="89"/>
      <c r="M1708" s="235"/>
      <c r="N1708" s="253">
        <f>ROUND(I1708*H$13*I$13,2)</f>
        <v>2992.65</v>
      </c>
      <c r="O1708" s="254">
        <f t="shared" si="75"/>
        <v>0</v>
      </c>
    </row>
    <row r="1709" spans="1:15" s="28" customFormat="1" ht="15" outlineLevel="1" x14ac:dyDescent="0.25">
      <c r="A1709" s="90" t="s">
        <v>4136</v>
      </c>
      <c r="B1709" s="91" t="s">
        <v>4112</v>
      </c>
      <c r="C1709" s="91" t="s">
        <v>294</v>
      </c>
      <c r="D1709" s="91" t="s">
        <v>3025</v>
      </c>
      <c r="E1709" s="92" t="s">
        <v>4137</v>
      </c>
      <c r="F1709" s="93" t="s">
        <v>238</v>
      </c>
      <c r="G1709" s="99">
        <v>5</v>
      </c>
      <c r="H1709" s="95">
        <f>ROUND(I1709/G1709,2)</f>
        <v>932.8</v>
      </c>
      <c r="I1709" s="96">
        <v>4663.9799999999996</v>
      </c>
      <c r="J1709" s="95">
        <f>ROUND(H1709*$H$13*$I$13,2)</f>
        <v>1038.28</v>
      </c>
      <c r="K1709" s="96">
        <f>ROUND(G1709*J1709,2)</f>
        <v>5191.3999999999996</v>
      </c>
      <c r="L1709" s="89"/>
      <c r="M1709" s="235"/>
      <c r="N1709" s="253">
        <f>ROUND(I1709*H$13*I$13,2)</f>
        <v>5191.3900000000003</v>
      </c>
      <c r="O1709" s="254">
        <f t="shared" si="75"/>
        <v>-0.01</v>
      </c>
    </row>
    <row r="1710" spans="1:15" s="28" customFormat="1" ht="15" outlineLevel="1" x14ac:dyDescent="0.25">
      <c r="A1710" s="90" t="s">
        <v>4138</v>
      </c>
      <c r="B1710" s="91" t="s">
        <v>4112</v>
      </c>
      <c r="C1710" s="91" t="s">
        <v>298</v>
      </c>
      <c r="D1710" s="91" t="s">
        <v>3025</v>
      </c>
      <c r="E1710" s="92" t="s">
        <v>4139</v>
      </c>
      <c r="F1710" s="93" t="s">
        <v>238</v>
      </c>
      <c r="G1710" s="99">
        <v>2</v>
      </c>
      <c r="H1710" s="95">
        <f>ROUND(I1710/G1710,2)</f>
        <v>331.45</v>
      </c>
      <c r="I1710" s="96">
        <v>662.89</v>
      </c>
      <c r="J1710" s="95">
        <f>ROUND(H1710*$H$13*$I$13,2)</f>
        <v>368.93</v>
      </c>
      <c r="K1710" s="96">
        <f>ROUND(G1710*J1710,2)</f>
        <v>737.86</v>
      </c>
      <c r="L1710" s="89"/>
      <c r="M1710" s="235"/>
      <c r="N1710" s="253">
        <f>ROUND(I1710*H$13*I$13,2)</f>
        <v>737.85</v>
      </c>
      <c r="O1710" s="254">
        <f t="shared" si="75"/>
        <v>-0.01</v>
      </c>
    </row>
    <row r="1711" spans="1:15" s="28" customFormat="1" ht="15" outlineLevel="1" x14ac:dyDescent="0.25">
      <c r="A1711" s="90" t="s">
        <v>4140</v>
      </c>
      <c r="B1711" s="91" t="s">
        <v>4112</v>
      </c>
      <c r="C1711" s="91" t="s">
        <v>301</v>
      </c>
      <c r="D1711" s="91" t="s">
        <v>3025</v>
      </c>
      <c r="E1711" s="92" t="s">
        <v>4141</v>
      </c>
      <c r="F1711" s="93" t="s">
        <v>238</v>
      </c>
      <c r="G1711" s="99">
        <v>2</v>
      </c>
      <c r="H1711" s="95">
        <f>ROUND(I1711/G1711,2)</f>
        <v>537.76</v>
      </c>
      <c r="I1711" s="96">
        <v>1075.51</v>
      </c>
      <c r="J1711" s="95">
        <f>ROUND(H1711*$H$13*$I$13,2)</f>
        <v>598.57000000000005</v>
      </c>
      <c r="K1711" s="96">
        <f>ROUND(G1711*J1711,2)</f>
        <v>1197.1400000000001</v>
      </c>
      <c r="L1711" s="89"/>
      <c r="M1711" s="235"/>
      <c r="N1711" s="253">
        <f>ROUND(I1711*H$13*I$13,2)</f>
        <v>1197.1300000000001</v>
      </c>
      <c r="O1711" s="254">
        <f t="shared" si="75"/>
        <v>-0.01</v>
      </c>
    </row>
    <row r="1712" spans="1:15" s="28" customFormat="1" ht="22.5" outlineLevel="1" x14ac:dyDescent="0.25">
      <c r="A1712" s="90" t="s">
        <v>4142</v>
      </c>
      <c r="B1712" s="91" t="s">
        <v>4112</v>
      </c>
      <c r="C1712" s="91" t="s">
        <v>304</v>
      </c>
      <c r="D1712" s="91" t="s">
        <v>3025</v>
      </c>
      <c r="E1712" s="92" t="s">
        <v>4143</v>
      </c>
      <c r="F1712" s="93" t="s">
        <v>4144</v>
      </c>
      <c r="G1712" s="99">
        <v>6</v>
      </c>
      <c r="H1712" s="95">
        <f>ROUND(I1712/G1712,2)</f>
        <v>1624.18</v>
      </c>
      <c r="I1712" s="96">
        <v>9745.09</v>
      </c>
      <c r="J1712" s="95">
        <f>ROUND(H1712*$H$13*$I$13,2)</f>
        <v>1807.84</v>
      </c>
      <c r="K1712" s="96">
        <f>ROUND(G1712*J1712,2)</f>
        <v>10847.04</v>
      </c>
      <c r="L1712" s="89"/>
      <c r="M1712" s="235"/>
      <c r="N1712" s="253">
        <f>ROUND(I1712*H$13*I$13,2)</f>
        <v>10847.08</v>
      </c>
      <c r="O1712" s="254">
        <f t="shared" si="75"/>
        <v>0.04</v>
      </c>
    </row>
    <row r="1713" spans="1:15" s="28" customFormat="1" ht="15" outlineLevel="1" x14ac:dyDescent="0.25">
      <c r="A1713" s="90" t="s">
        <v>4145</v>
      </c>
      <c r="B1713" s="91" t="s">
        <v>4112</v>
      </c>
      <c r="C1713" s="91" t="s">
        <v>44</v>
      </c>
      <c r="D1713" s="91" t="s">
        <v>4146</v>
      </c>
      <c r="E1713" s="92" t="s">
        <v>4147</v>
      </c>
      <c r="F1713" s="93" t="s">
        <v>238</v>
      </c>
      <c r="G1713" s="99">
        <v>6</v>
      </c>
      <c r="H1713" s="95">
        <f>ROUND(I1713/G1713,2)</f>
        <v>636.54999999999995</v>
      </c>
      <c r="I1713" s="96">
        <v>3819.31</v>
      </c>
      <c r="J1713" s="95">
        <f>ROUND(H1713*$H$13*$I$13,2)</f>
        <v>708.53</v>
      </c>
      <c r="K1713" s="96">
        <f>ROUND(G1713*J1713,2)</f>
        <v>4251.18</v>
      </c>
      <c r="L1713" s="89"/>
      <c r="M1713" s="235"/>
      <c r="N1713" s="253">
        <f>ROUND(I1713*H$13*I$13,2)</f>
        <v>4251.2</v>
      </c>
      <c r="O1713" s="254">
        <f t="shared" si="75"/>
        <v>0.02</v>
      </c>
    </row>
    <row r="1714" spans="1:15" s="28" customFormat="1" ht="15" outlineLevel="1" x14ac:dyDescent="0.25">
      <c r="A1714" s="90" t="s">
        <v>4148</v>
      </c>
      <c r="B1714" s="91" t="s">
        <v>4112</v>
      </c>
      <c r="C1714" s="91" t="s">
        <v>1817</v>
      </c>
      <c r="D1714" s="91" t="s">
        <v>3025</v>
      </c>
      <c r="E1714" s="92" t="s">
        <v>4149</v>
      </c>
      <c r="F1714" s="93" t="s">
        <v>238</v>
      </c>
      <c r="G1714" s="99">
        <v>2</v>
      </c>
      <c r="H1714" s="95">
        <f>ROUND(I1714/G1714,2)</f>
        <v>663.97</v>
      </c>
      <c r="I1714" s="96">
        <v>1327.93</v>
      </c>
      <c r="J1714" s="95">
        <f>ROUND(H1714*$H$13*$I$13,2)</f>
        <v>739.05</v>
      </c>
      <c r="K1714" s="96">
        <f>ROUND(G1714*J1714,2)</f>
        <v>1478.1</v>
      </c>
      <c r="L1714" s="89"/>
      <c r="M1714" s="235"/>
      <c r="N1714" s="253">
        <f>ROUND(I1714*H$13*I$13,2)</f>
        <v>1478.09</v>
      </c>
      <c r="O1714" s="254">
        <f t="shared" si="75"/>
        <v>-0.01</v>
      </c>
    </row>
    <row r="1715" spans="1:15" s="28" customFormat="1" ht="15" outlineLevel="1" x14ac:dyDescent="0.25">
      <c r="A1715" s="90" t="s">
        <v>4150</v>
      </c>
      <c r="B1715" s="91" t="s">
        <v>4112</v>
      </c>
      <c r="C1715" s="91" t="s">
        <v>1821</v>
      </c>
      <c r="D1715" s="91" t="s">
        <v>3025</v>
      </c>
      <c r="E1715" s="92" t="s">
        <v>4151</v>
      </c>
      <c r="F1715" s="93" t="s">
        <v>238</v>
      </c>
      <c r="G1715" s="99">
        <v>4</v>
      </c>
      <c r="H1715" s="95">
        <f>ROUND(I1715/G1715,2)</f>
        <v>422.52</v>
      </c>
      <c r="I1715" s="96">
        <v>1690.08</v>
      </c>
      <c r="J1715" s="95">
        <f>ROUND(H1715*$H$13*$I$13,2)</f>
        <v>470.3</v>
      </c>
      <c r="K1715" s="96">
        <f>ROUND(G1715*J1715,2)</f>
        <v>1881.2</v>
      </c>
      <c r="L1715" s="89"/>
      <c r="M1715" s="235"/>
      <c r="N1715" s="253">
        <f>ROUND(I1715*H$13*I$13,2)</f>
        <v>1881.2</v>
      </c>
      <c r="O1715" s="254">
        <f t="shared" si="75"/>
        <v>0</v>
      </c>
    </row>
    <row r="1716" spans="1:15" s="28" customFormat="1" ht="22.5" outlineLevel="1" x14ac:dyDescent="0.25">
      <c r="A1716" s="90" t="s">
        <v>4152</v>
      </c>
      <c r="B1716" s="91" t="s">
        <v>4112</v>
      </c>
      <c r="C1716" s="91" t="s">
        <v>46</v>
      </c>
      <c r="D1716" s="91" t="s">
        <v>4153</v>
      </c>
      <c r="E1716" s="92" t="s">
        <v>4154</v>
      </c>
      <c r="F1716" s="93" t="s">
        <v>238</v>
      </c>
      <c r="G1716" s="99">
        <v>3</v>
      </c>
      <c r="H1716" s="95">
        <f>ROUND(I1716/G1716,2)</f>
        <v>2425.4699999999998</v>
      </c>
      <c r="I1716" s="96">
        <v>7276.42</v>
      </c>
      <c r="J1716" s="95">
        <f>ROUND(H1716*$H$13*$I$13,2)</f>
        <v>2699.75</v>
      </c>
      <c r="K1716" s="96">
        <f>ROUND(G1716*J1716,2)</f>
        <v>8099.25</v>
      </c>
      <c r="L1716" s="89"/>
      <c r="M1716" s="235"/>
      <c r="N1716" s="253">
        <f>ROUND(I1716*H$13*I$13,2)</f>
        <v>8099.25</v>
      </c>
      <c r="O1716" s="254">
        <f t="shared" si="75"/>
        <v>0</v>
      </c>
    </row>
    <row r="1717" spans="1:15" s="28" customFormat="1" ht="15" outlineLevel="1" x14ac:dyDescent="0.25">
      <c r="A1717" s="90" t="s">
        <v>4155</v>
      </c>
      <c r="B1717" s="91" t="s">
        <v>4112</v>
      </c>
      <c r="C1717" s="91" t="s">
        <v>182</v>
      </c>
      <c r="D1717" s="91" t="s">
        <v>3025</v>
      </c>
      <c r="E1717" s="92" t="s">
        <v>4156</v>
      </c>
      <c r="F1717" s="93" t="s">
        <v>238</v>
      </c>
      <c r="G1717" s="99">
        <v>3</v>
      </c>
      <c r="H1717" s="95">
        <f>ROUND(I1717/G1717,2)</f>
        <v>5651.7</v>
      </c>
      <c r="I1717" s="96">
        <v>16955.099999999999</v>
      </c>
      <c r="J1717" s="95">
        <f>ROUND(H1717*$H$13*$I$13,2)</f>
        <v>6290.8</v>
      </c>
      <c r="K1717" s="96">
        <f>ROUND(G1717*J1717,2)</f>
        <v>18872.400000000001</v>
      </c>
      <c r="L1717" s="89"/>
      <c r="M1717" s="235"/>
      <c r="N1717" s="253">
        <f>ROUND(I1717*H$13*I$13,2)</f>
        <v>18872.400000000001</v>
      </c>
      <c r="O1717" s="254">
        <f t="shared" si="75"/>
        <v>0</v>
      </c>
    </row>
    <row r="1718" spans="1:15" s="28" customFormat="1" ht="22.5" outlineLevel="1" x14ac:dyDescent="0.25">
      <c r="A1718" s="90" t="s">
        <v>4157</v>
      </c>
      <c r="B1718" s="91" t="s">
        <v>4112</v>
      </c>
      <c r="C1718" s="91" t="s">
        <v>50</v>
      </c>
      <c r="D1718" s="91" t="s">
        <v>4158</v>
      </c>
      <c r="E1718" s="92" t="s">
        <v>4159</v>
      </c>
      <c r="F1718" s="93" t="s">
        <v>1827</v>
      </c>
      <c r="G1718" s="98">
        <v>1.2</v>
      </c>
      <c r="H1718" s="95">
        <f>ROUND(I1718/G1718,2)</f>
        <v>3840.59</v>
      </c>
      <c r="I1718" s="96">
        <v>4608.71</v>
      </c>
      <c r="J1718" s="95">
        <f>ROUND(H1718*$H$13*$I$13,2)</f>
        <v>4274.8900000000003</v>
      </c>
      <c r="K1718" s="96">
        <f>ROUND(G1718*J1718,2)</f>
        <v>5129.87</v>
      </c>
      <c r="L1718" s="89"/>
      <c r="M1718" s="235"/>
      <c r="N1718" s="253">
        <f>ROUND(I1718*H$13*I$13,2)</f>
        <v>5129.87</v>
      </c>
      <c r="O1718" s="254">
        <f t="shared" si="75"/>
        <v>0</v>
      </c>
    </row>
    <row r="1719" spans="1:15" s="28" customFormat="1" ht="15" outlineLevel="1" x14ac:dyDescent="0.25">
      <c r="A1719" s="90" t="s">
        <v>4160</v>
      </c>
      <c r="B1719" s="91" t="s">
        <v>4112</v>
      </c>
      <c r="C1719" s="91" t="s">
        <v>1907</v>
      </c>
      <c r="D1719" s="91" t="s">
        <v>3025</v>
      </c>
      <c r="E1719" s="92" t="s">
        <v>4161</v>
      </c>
      <c r="F1719" s="93" t="s">
        <v>238</v>
      </c>
      <c r="G1719" s="99">
        <v>2</v>
      </c>
      <c r="H1719" s="95">
        <f>ROUND(I1719/G1719,2)</f>
        <v>4609.17</v>
      </c>
      <c r="I1719" s="96">
        <v>9218.33</v>
      </c>
      <c r="J1719" s="95">
        <f>ROUND(H1719*$H$13*$I$13,2)</f>
        <v>5130.38</v>
      </c>
      <c r="K1719" s="96">
        <f>ROUND(G1719*J1719,2)</f>
        <v>10260.76</v>
      </c>
      <c r="L1719" s="89"/>
      <c r="M1719" s="235"/>
      <c r="N1719" s="253">
        <f>ROUND(I1719*H$13*I$13,2)</f>
        <v>10260.75</v>
      </c>
      <c r="O1719" s="254">
        <f t="shared" si="75"/>
        <v>-0.01</v>
      </c>
    </row>
    <row r="1720" spans="1:15" s="28" customFormat="1" ht="15" outlineLevel="1" x14ac:dyDescent="0.25">
      <c r="A1720" s="90" t="s">
        <v>4162</v>
      </c>
      <c r="B1720" s="91" t="s">
        <v>4112</v>
      </c>
      <c r="C1720" s="91" t="s">
        <v>1911</v>
      </c>
      <c r="D1720" s="91" t="s">
        <v>3025</v>
      </c>
      <c r="E1720" s="92" t="s">
        <v>4163</v>
      </c>
      <c r="F1720" s="93" t="s">
        <v>238</v>
      </c>
      <c r="G1720" s="99">
        <v>2</v>
      </c>
      <c r="H1720" s="95">
        <f>ROUND(I1720/G1720,2)</f>
        <v>4609.17</v>
      </c>
      <c r="I1720" s="96">
        <v>9218.33</v>
      </c>
      <c r="J1720" s="95">
        <f>ROUND(H1720*$H$13*$I$13,2)</f>
        <v>5130.38</v>
      </c>
      <c r="K1720" s="96">
        <f>ROUND(G1720*J1720,2)</f>
        <v>10260.76</v>
      </c>
      <c r="L1720" s="89"/>
      <c r="M1720" s="235"/>
      <c r="N1720" s="253">
        <f>ROUND(I1720*H$13*I$13,2)</f>
        <v>10260.75</v>
      </c>
      <c r="O1720" s="254">
        <f t="shared" si="75"/>
        <v>-0.01</v>
      </c>
    </row>
    <row r="1721" spans="1:15" s="28" customFormat="1" ht="15" outlineLevel="1" x14ac:dyDescent="0.25">
      <c r="A1721" s="90" t="s">
        <v>4164</v>
      </c>
      <c r="B1721" s="91" t="s">
        <v>4112</v>
      </c>
      <c r="C1721" s="91" t="s">
        <v>1915</v>
      </c>
      <c r="D1721" s="91" t="s">
        <v>3025</v>
      </c>
      <c r="E1721" s="92" t="s">
        <v>4165</v>
      </c>
      <c r="F1721" s="93" t="s">
        <v>238</v>
      </c>
      <c r="G1721" s="99">
        <v>2</v>
      </c>
      <c r="H1721" s="95">
        <f>ROUND(I1721/G1721,2)</f>
        <v>14266.43</v>
      </c>
      <c r="I1721" s="96">
        <v>28532.86</v>
      </c>
      <c r="J1721" s="95">
        <f>ROUND(H1721*$H$13*$I$13,2)</f>
        <v>15879.7</v>
      </c>
      <c r="K1721" s="96">
        <f>ROUND(G1721*J1721,2)</f>
        <v>31759.4</v>
      </c>
      <c r="L1721" s="89"/>
      <c r="M1721" s="235"/>
      <c r="N1721" s="253">
        <f>ROUND(I1721*H$13*I$13,2)</f>
        <v>31759.39</v>
      </c>
      <c r="O1721" s="254">
        <f t="shared" si="75"/>
        <v>-0.01</v>
      </c>
    </row>
    <row r="1722" spans="1:15" s="28" customFormat="1" ht="15" outlineLevel="1" x14ac:dyDescent="0.25">
      <c r="A1722" s="90" t="s">
        <v>4166</v>
      </c>
      <c r="B1722" s="91" t="s">
        <v>4112</v>
      </c>
      <c r="C1722" s="91" t="s">
        <v>1919</v>
      </c>
      <c r="D1722" s="91" t="s">
        <v>3025</v>
      </c>
      <c r="E1722" s="92" t="s">
        <v>4167</v>
      </c>
      <c r="F1722" s="93" t="s">
        <v>238</v>
      </c>
      <c r="G1722" s="99">
        <v>2</v>
      </c>
      <c r="H1722" s="95">
        <f>ROUND(I1722/G1722,2)</f>
        <v>2941.09</v>
      </c>
      <c r="I1722" s="96">
        <v>5882.18</v>
      </c>
      <c r="J1722" s="95">
        <f>ROUND(H1722*$H$13*$I$13,2)</f>
        <v>3273.67</v>
      </c>
      <c r="K1722" s="96">
        <f>ROUND(G1722*J1722,2)</f>
        <v>6547.34</v>
      </c>
      <c r="L1722" s="89"/>
      <c r="M1722" s="235"/>
      <c r="N1722" s="253">
        <f>ROUND(I1722*H$13*I$13,2)</f>
        <v>6547.34</v>
      </c>
      <c r="O1722" s="254">
        <f t="shared" si="75"/>
        <v>0</v>
      </c>
    </row>
    <row r="1723" spans="1:15" s="28" customFormat="1" ht="15" outlineLevel="1" x14ac:dyDescent="0.25">
      <c r="A1723" s="90" t="s">
        <v>4168</v>
      </c>
      <c r="B1723" s="91" t="s">
        <v>4112</v>
      </c>
      <c r="C1723" s="91" t="s">
        <v>1923</v>
      </c>
      <c r="D1723" s="91" t="s">
        <v>3025</v>
      </c>
      <c r="E1723" s="92" t="s">
        <v>4169</v>
      </c>
      <c r="F1723" s="93" t="s">
        <v>238</v>
      </c>
      <c r="G1723" s="99">
        <v>2</v>
      </c>
      <c r="H1723" s="95">
        <f>ROUND(I1723/G1723,2)</f>
        <v>5487.07</v>
      </c>
      <c r="I1723" s="96">
        <v>10974.14</v>
      </c>
      <c r="J1723" s="95">
        <f>ROUND(H1723*$H$13*$I$13,2)</f>
        <v>6107.55</v>
      </c>
      <c r="K1723" s="96">
        <f>ROUND(G1723*J1723,2)</f>
        <v>12215.1</v>
      </c>
      <c r="L1723" s="89"/>
      <c r="M1723" s="235"/>
      <c r="N1723" s="253">
        <f>ROUND(I1723*H$13*I$13,2)</f>
        <v>12215.11</v>
      </c>
      <c r="O1723" s="254">
        <f t="shared" si="75"/>
        <v>0.01</v>
      </c>
    </row>
    <row r="1724" spans="1:15" s="28" customFormat="1" ht="15" outlineLevel="1" x14ac:dyDescent="0.25">
      <c r="A1724" s="90" t="s">
        <v>4170</v>
      </c>
      <c r="B1724" s="91" t="s">
        <v>4112</v>
      </c>
      <c r="C1724" s="91" t="s">
        <v>1927</v>
      </c>
      <c r="D1724" s="91" t="s">
        <v>3025</v>
      </c>
      <c r="E1724" s="92" t="s">
        <v>4169</v>
      </c>
      <c r="F1724" s="93" t="s">
        <v>238</v>
      </c>
      <c r="G1724" s="99">
        <v>2</v>
      </c>
      <c r="H1724" s="95">
        <f>ROUND(I1724/G1724,2)</f>
        <v>768.17</v>
      </c>
      <c r="I1724" s="96">
        <v>1536.34</v>
      </c>
      <c r="J1724" s="95">
        <f>ROUND(H1724*$H$13*$I$13,2)</f>
        <v>855.04</v>
      </c>
      <c r="K1724" s="96">
        <f>ROUND(G1724*J1724,2)</f>
        <v>1710.08</v>
      </c>
      <c r="L1724" s="89"/>
      <c r="M1724" s="235"/>
      <c r="N1724" s="253">
        <f>ROUND(I1724*H$13*I$13,2)</f>
        <v>1710.07</v>
      </c>
      <c r="O1724" s="254">
        <f t="shared" si="75"/>
        <v>-0.01</v>
      </c>
    </row>
    <row r="1725" spans="1:15" s="28" customFormat="1" ht="15.75" customHeight="1" x14ac:dyDescent="0.25">
      <c r="A1725" s="79" t="s">
        <v>256</v>
      </c>
      <c r="B1725" s="299" t="s">
        <v>105</v>
      </c>
      <c r="C1725" s="299"/>
      <c r="D1725" s="299"/>
      <c r="E1725" s="80" t="s">
        <v>51</v>
      </c>
      <c r="F1725" s="81"/>
      <c r="G1725" s="82"/>
      <c r="H1725" s="83">
        <v>3669874.72</v>
      </c>
      <c r="I1725" s="83">
        <f>SUM(I1727:I1746)</f>
        <v>3669874.72</v>
      </c>
      <c r="J1725" s="83"/>
      <c r="K1725" s="83">
        <f t="shared" ref="K1725" si="77">SUM(K1727:K1746)</f>
        <v>4084865.19</v>
      </c>
      <c r="L1725" s="83"/>
      <c r="M1725" s="235"/>
      <c r="N1725" s="253">
        <f>ROUND(I1725*H$13*I$13,2)</f>
        <v>4084868.56</v>
      </c>
      <c r="O1725" s="254">
        <f t="shared" si="75"/>
        <v>3.37</v>
      </c>
    </row>
    <row r="1726" spans="1:15" s="11" customFormat="1" ht="15.75" customHeight="1" outlineLevel="1" x14ac:dyDescent="0.25">
      <c r="A1726" s="85"/>
      <c r="B1726" s="125"/>
      <c r="C1726" s="125"/>
      <c r="D1726" s="125"/>
      <c r="E1726" s="126" t="s">
        <v>164</v>
      </c>
      <c r="F1726" s="86"/>
      <c r="G1726" s="87"/>
      <c r="H1726" s="88"/>
      <c r="I1726" s="88"/>
      <c r="J1726" s="88"/>
      <c r="K1726" s="88"/>
      <c r="L1726" s="88"/>
      <c r="M1726" s="236"/>
      <c r="N1726" s="253">
        <f>ROUND(I1726*H$13*I$13,2)</f>
        <v>0</v>
      </c>
      <c r="O1726" s="254">
        <f t="shared" si="75"/>
        <v>0</v>
      </c>
    </row>
    <row r="1727" spans="1:15" s="28" customFormat="1" ht="22.5" outlineLevel="1" x14ac:dyDescent="0.25">
      <c r="A1727" s="90" t="s">
        <v>356</v>
      </c>
      <c r="B1727" s="91" t="s">
        <v>105</v>
      </c>
      <c r="C1727" s="91" t="s">
        <v>40</v>
      </c>
      <c r="D1727" s="91" t="s">
        <v>166</v>
      </c>
      <c r="E1727" s="92" t="s">
        <v>167</v>
      </c>
      <c r="F1727" s="93" t="s">
        <v>168</v>
      </c>
      <c r="G1727" s="94">
        <v>0.31814999999999999</v>
      </c>
      <c r="H1727" s="95">
        <f>ROUND(I1727/G1727,2)</f>
        <v>85107.53</v>
      </c>
      <c r="I1727" s="96">
        <v>27076.959999999999</v>
      </c>
      <c r="J1727" s="95">
        <f>ROUND(H1727*$H$13*$I$13,2)</f>
        <v>94731.59</v>
      </c>
      <c r="K1727" s="96">
        <f>ROUND(G1727*J1727,2)</f>
        <v>30138.86</v>
      </c>
      <c r="L1727" s="89"/>
      <c r="M1727" s="235"/>
      <c r="N1727" s="253">
        <f>ROUND(I1727*H$13*I$13,2)</f>
        <v>30138.86</v>
      </c>
      <c r="O1727" s="254">
        <f t="shared" si="75"/>
        <v>0</v>
      </c>
    </row>
    <row r="1728" spans="1:15" s="28" customFormat="1" ht="22.5" outlineLevel="1" x14ac:dyDescent="0.25">
      <c r="A1728" s="90" t="s">
        <v>358</v>
      </c>
      <c r="B1728" s="91" t="s">
        <v>105</v>
      </c>
      <c r="C1728" s="91" t="s">
        <v>41</v>
      </c>
      <c r="D1728" s="91" t="s">
        <v>4171</v>
      </c>
      <c r="E1728" s="92" t="s">
        <v>4172</v>
      </c>
      <c r="F1728" s="93" t="s">
        <v>172</v>
      </c>
      <c r="G1728" s="97">
        <v>0.35349999999999998</v>
      </c>
      <c r="H1728" s="95">
        <f>ROUND(I1728/G1728,2)</f>
        <v>133742.01</v>
      </c>
      <c r="I1728" s="96">
        <v>47277.8</v>
      </c>
      <c r="J1728" s="95">
        <f>ROUND(H1728*$H$13*$I$13,2)</f>
        <v>148865.72</v>
      </c>
      <c r="K1728" s="96">
        <f>ROUND(G1728*J1728,2)</f>
        <v>52624.03</v>
      </c>
      <c r="L1728" s="89"/>
      <c r="M1728" s="235"/>
      <c r="N1728" s="253">
        <f>ROUND(I1728*H$13*I$13,2)</f>
        <v>52624.03</v>
      </c>
      <c r="O1728" s="254">
        <f t="shared" si="75"/>
        <v>0</v>
      </c>
    </row>
    <row r="1729" spans="1:15" s="28" customFormat="1" ht="22.5" outlineLevel="1" x14ac:dyDescent="0.25">
      <c r="A1729" s="90" t="s">
        <v>2598</v>
      </c>
      <c r="B1729" s="91" t="s">
        <v>105</v>
      </c>
      <c r="C1729" s="91" t="s">
        <v>44</v>
      </c>
      <c r="D1729" s="91" t="s">
        <v>174</v>
      </c>
      <c r="E1729" s="92" t="s">
        <v>175</v>
      </c>
      <c r="F1729" s="93" t="s">
        <v>176</v>
      </c>
      <c r="G1729" s="100">
        <v>622.16</v>
      </c>
      <c r="H1729" s="95">
        <f>ROUND(I1729/G1729,2)</f>
        <v>645.15</v>
      </c>
      <c r="I1729" s="96">
        <v>401387.03</v>
      </c>
      <c r="J1729" s="95">
        <f>ROUND(H1729*$H$13*$I$13,2)</f>
        <v>718.1</v>
      </c>
      <c r="K1729" s="96">
        <f>ROUND(G1729*J1729,2)</f>
        <v>446773.1</v>
      </c>
      <c r="L1729" s="89"/>
      <c r="M1729" s="235"/>
      <c r="N1729" s="253">
        <f>ROUND(I1729*H$13*I$13,2)</f>
        <v>446776.36</v>
      </c>
      <c r="O1729" s="254">
        <f t="shared" si="75"/>
        <v>3.26</v>
      </c>
    </row>
    <row r="1730" spans="1:15" s="28" customFormat="1" ht="15" outlineLevel="1" x14ac:dyDescent="0.25">
      <c r="A1730" s="90" t="s">
        <v>4173</v>
      </c>
      <c r="B1730" s="91" t="s">
        <v>105</v>
      </c>
      <c r="C1730" s="91" t="s">
        <v>46</v>
      </c>
      <c r="D1730" s="91" t="s">
        <v>178</v>
      </c>
      <c r="E1730" s="92" t="s">
        <v>179</v>
      </c>
      <c r="F1730" s="93" t="s">
        <v>180</v>
      </c>
      <c r="G1730" s="98">
        <v>10.1</v>
      </c>
      <c r="H1730" s="95">
        <f>ROUND(I1730/G1730,2)</f>
        <v>14671.97</v>
      </c>
      <c r="I1730" s="96">
        <v>148186.9</v>
      </c>
      <c r="J1730" s="95">
        <f>ROUND(H1730*$H$13*$I$13,2)</f>
        <v>16331.09</v>
      </c>
      <c r="K1730" s="96">
        <f>ROUND(G1730*J1730,2)</f>
        <v>164944.01</v>
      </c>
      <c r="L1730" s="89"/>
      <c r="M1730" s="235"/>
      <c r="N1730" s="253">
        <f>ROUND(I1730*H$13*I$13,2)</f>
        <v>164944.04999999999</v>
      </c>
      <c r="O1730" s="254">
        <f t="shared" si="75"/>
        <v>0.04</v>
      </c>
    </row>
    <row r="1731" spans="1:15" s="28" customFormat="1" ht="15" outlineLevel="1" x14ac:dyDescent="0.25">
      <c r="A1731" s="90" t="s">
        <v>4174</v>
      </c>
      <c r="B1731" s="91" t="s">
        <v>105</v>
      </c>
      <c r="C1731" s="91" t="s">
        <v>182</v>
      </c>
      <c r="D1731" s="91" t="s">
        <v>183</v>
      </c>
      <c r="E1731" s="92" t="s">
        <v>184</v>
      </c>
      <c r="F1731" s="93" t="s">
        <v>185</v>
      </c>
      <c r="G1731" s="99">
        <v>12</v>
      </c>
      <c r="H1731" s="95">
        <f>ROUND(I1731/G1731,2)</f>
        <v>1461.91</v>
      </c>
      <c r="I1731" s="96">
        <v>17542.97</v>
      </c>
      <c r="J1731" s="95">
        <f>ROUND(H1731*$H$13*$I$13,2)</f>
        <v>1627.22</v>
      </c>
      <c r="K1731" s="96">
        <f>ROUND(G1731*J1731,2)</f>
        <v>19526.64</v>
      </c>
      <c r="L1731" s="89"/>
      <c r="M1731" s="235"/>
      <c r="N1731" s="253">
        <f>ROUND(I1731*H$13*I$13,2)</f>
        <v>19526.75</v>
      </c>
      <c r="O1731" s="254">
        <f t="shared" si="75"/>
        <v>0.11</v>
      </c>
    </row>
    <row r="1732" spans="1:15" s="28" customFormat="1" ht="15" outlineLevel="1" x14ac:dyDescent="0.25">
      <c r="A1732" s="90" t="s">
        <v>4175</v>
      </c>
      <c r="B1732" s="91" t="s">
        <v>105</v>
      </c>
      <c r="C1732" s="91" t="s">
        <v>50</v>
      </c>
      <c r="D1732" s="91" t="s">
        <v>187</v>
      </c>
      <c r="E1732" s="92" t="s">
        <v>188</v>
      </c>
      <c r="F1732" s="93" t="s">
        <v>172</v>
      </c>
      <c r="G1732" s="94">
        <v>0.67164999999999997</v>
      </c>
      <c r="H1732" s="95">
        <f>ROUND(I1732/G1732,2)</f>
        <v>81144.66</v>
      </c>
      <c r="I1732" s="96">
        <v>54500.81</v>
      </c>
      <c r="J1732" s="95">
        <f>ROUND(H1732*$H$13*$I$13,2)</f>
        <v>90320.6</v>
      </c>
      <c r="K1732" s="96">
        <f>ROUND(G1732*J1732,2)</f>
        <v>60663.83</v>
      </c>
      <c r="L1732" s="89"/>
      <c r="M1732" s="235"/>
      <c r="N1732" s="253">
        <f>ROUND(I1732*H$13*I$13,2)</f>
        <v>60663.83</v>
      </c>
      <c r="O1732" s="254">
        <f t="shared" si="75"/>
        <v>0</v>
      </c>
    </row>
    <row r="1733" spans="1:15" s="28" customFormat="1" ht="15" outlineLevel="1" x14ac:dyDescent="0.25">
      <c r="A1733" s="90"/>
      <c r="B1733" s="91"/>
      <c r="C1733" s="91"/>
      <c r="D1733" s="91"/>
      <c r="E1733" s="103" t="s">
        <v>4176</v>
      </c>
      <c r="F1733" s="93"/>
      <c r="G1733" s="94"/>
      <c r="H1733" s="95"/>
      <c r="I1733" s="96"/>
      <c r="J1733" s="95"/>
      <c r="K1733" s="96"/>
      <c r="L1733" s="89"/>
      <c r="M1733" s="235"/>
      <c r="N1733" s="253">
        <f>ROUND(I1733*H$13*I$13,2)</f>
        <v>0</v>
      </c>
      <c r="O1733" s="254">
        <f t="shared" si="75"/>
        <v>0</v>
      </c>
    </row>
    <row r="1734" spans="1:15" s="28" customFormat="1" ht="15" outlineLevel="1" x14ac:dyDescent="0.25">
      <c r="A1734" s="90" t="s">
        <v>4177</v>
      </c>
      <c r="B1734" s="91" t="s">
        <v>105</v>
      </c>
      <c r="C1734" s="91" t="s">
        <v>54</v>
      </c>
      <c r="D1734" s="91" t="s">
        <v>200</v>
      </c>
      <c r="E1734" s="92" t="s">
        <v>201</v>
      </c>
      <c r="F1734" s="93" t="s">
        <v>202</v>
      </c>
      <c r="G1734" s="100">
        <v>0.36</v>
      </c>
      <c r="H1734" s="95">
        <f>ROUND(I1734/G1734,2)</f>
        <v>393762.53</v>
      </c>
      <c r="I1734" s="96">
        <v>141754.51</v>
      </c>
      <c r="J1734" s="95">
        <f>ROUND(H1734*$H$13*$I$13,2)</f>
        <v>438289.67</v>
      </c>
      <c r="K1734" s="96">
        <f>ROUND(G1734*J1734,2)</f>
        <v>157784.28</v>
      </c>
      <c r="L1734" s="89"/>
      <c r="M1734" s="235"/>
      <c r="N1734" s="253">
        <f>ROUND(I1734*H$13*I$13,2)</f>
        <v>157784.28</v>
      </c>
      <c r="O1734" s="254">
        <f t="shared" si="75"/>
        <v>0</v>
      </c>
    </row>
    <row r="1735" spans="1:15" s="28" customFormat="1" ht="22.5" outlineLevel="1" x14ac:dyDescent="0.25">
      <c r="A1735" s="90" t="s">
        <v>4178</v>
      </c>
      <c r="B1735" s="91" t="s">
        <v>105</v>
      </c>
      <c r="C1735" s="91" t="s">
        <v>58</v>
      </c>
      <c r="D1735" s="91" t="s">
        <v>204</v>
      </c>
      <c r="E1735" s="92" t="s">
        <v>205</v>
      </c>
      <c r="F1735" s="93" t="s">
        <v>180</v>
      </c>
      <c r="G1735" s="98">
        <v>3.6</v>
      </c>
      <c r="H1735" s="95">
        <f>ROUND(I1735/G1735,2)</f>
        <v>23289.54</v>
      </c>
      <c r="I1735" s="96">
        <v>83842.33</v>
      </c>
      <c r="J1735" s="95">
        <f>ROUND(H1735*$H$13*$I$13,2)</f>
        <v>25923.15</v>
      </c>
      <c r="K1735" s="96">
        <f>ROUND(G1735*J1735,2)</f>
        <v>93323.34</v>
      </c>
      <c r="L1735" s="89"/>
      <c r="M1735" s="235"/>
      <c r="N1735" s="253">
        <f>ROUND(I1735*H$13*I$13,2)</f>
        <v>93323.32</v>
      </c>
      <c r="O1735" s="254">
        <f t="shared" si="75"/>
        <v>-0.02</v>
      </c>
    </row>
    <row r="1736" spans="1:15" s="28" customFormat="1" ht="45" outlineLevel="1" x14ac:dyDescent="0.25">
      <c r="A1736" s="90" t="s">
        <v>4179</v>
      </c>
      <c r="B1736" s="91" t="s">
        <v>105</v>
      </c>
      <c r="C1736" s="91" t="s">
        <v>2005</v>
      </c>
      <c r="D1736" s="91" t="s">
        <v>4180</v>
      </c>
      <c r="E1736" s="92" t="s">
        <v>4181</v>
      </c>
      <c r="F1736" s="93" t="s">
        <v>210</v>
      </c>
      <c r="G1736" s="97">
        <v>0.36720000000000003</v>
      </c>
      <c r="H1736" s="95">
        <f>ROUND(I1736/G1736,2)</f>
        <v>6516161.25</v>
      </c>
      <c r="I1736" s="96">
        <v>2392734.41</v>
      </c>
      <c r="J1736" s="95">
        <f>ROUND(H1736*$H$13*$I$13,2)</f>
        <v>7253016.5800000001</v>
      </c>
      <c r="K1736" s="96">
        <f>ROUND(G1736*J1736,2)</f>
        <v>2663307.69</v>
      </c>
      <c r="L1736" s="89"/>
      <c r="M1736" s="235"/>
      <c r="N1736" s="253">
        <f>ROUND(I1736*H$13*I$13,2)</f>
        <v>2663307.69</v>
      </c>
      <c r="O1736" s="254">
        <f t="shared" si="75"/>
        <v>0</v>
      </c>
    </row>
    <row r="1737" spans="1:15" s="28" customFormat="1" ht="15" outlineLevel="1" x14ac:dyDescent="0.25">
      <c r="A1737" s="90" t="s">
        <v>4182</v>
      </c>
      <c r="B1737" s="91" t="s">
        <v>105</v>
      </c>
      <c r="C1737" s="91" t="s">
        <v>62</v>
      </c>
      <c r="D1737" s="91" t="s">
        <v>228</v>
      </c>
      <c r="E1737" s="92" t="s">
        <v>229</v>
      </c>
      <c r="F1737" s="93" t="s">
        <v>202</v>
      </c>
      <c r="G1737" s="100">
        <v>0.18</v>
      </c>
      <c r="H1737" s="95">
        <f>ROUND(I1737/G1737,2)</f>
        <v>21622.720000000001</v>
      </c>
      <c r="I1737" s="96">
        <v>3892.09</v>
      </c>
      <c r="J1737" s="95">
        <f>ROUND(H1737*$H$13*$I$13,2)</f>
        <v>24067.84</v>
      </c>
      <c r="K1737" s="96">
        <f>ROUND(G1737*J1737,2)</f>
        <v>4332.21</v>
      </c>
      <c r="L1737" s="89"/>
      <c r="M1737" s="235"/>
      <c r="N1737" s="253">
        <f>ROUND(I1737*H$13*I$13,2)</f>
        <v>4332.21</v>
      </c>
      <c r="O1737" s="254">
        <f t="shared" si="75"/>
        <v>0</v>
      </c>
    </row>
    <row r="1738" spans="1:15" s="28" customFormat="1" ht="15" outlineLevel="1" x14ac:dyDescent="0.25">
      <c r="A1738" s="90" t="s">
        <v>4183</v>
      </c>
      <c r="B1738" s="91" t="s">
        <v>105</v>
      </c>
      <c r="C1738" s="91" t="s">
        <v>2013</v>
      </c>
      <c r="D1738" s="91" t="s">
        <v>232</v>
      </c>
      <c r="E1738" s="92" t="s">
        <v>233</v>
      </c>
      <c r="F1738" s="93" t="s">
        <v>180</v>
      </c>
      <c r="G1738" s="98">
        <v>1.8</v>
      </c>
      <c r="H1738" s="95">
        <f>ROUND(I1738/G1738,2)</f>
        <v>688.24</v>
      </c>
      <c r="I1738" s="96">
        <v>1238.83</v>
      </c>
      <c r="J1738" s="95">
        <f>ROUND(H1738*$H$13*$I$13,2)</f>
        <v>766.07</v>
      </c>
      <c r="K1738" s="96">
        <f>ROUND(G1738*J1738,2)</f>
        <v>1378.93</v>
      </c>
      <c r="L1738" s="89"/>
      <c r="M1738" s="235"/>
      <c r="N1738" s="253">
        <f>ROUND(I1738*H$13*I$13,2)</f>
        <v>1378.92</v>
      </c>
      <c r="O1738" s="254">
        <f t="shared" si="75"/>
        <v>-0.01</v>
      </c>
    </row>
    <row r="1739" spans="1:15" s="28" customFormat="1" ht="15" outlineLevel="1" x14ac:dyDescent="0.25">
      <c r="A1739" s="90"/>
      <c r="B1739" s="91"/>
      <c r="C1739" s="91"/>
      <c r="D1739" s="91"/>
      <c r="E1739" s="103" t="s">
        <v>4184</v>
      </c>
      <c r="F1739" s="93"/>
      <c r="G1739" s="98"/>
      <c r="H1739" s="95"/>
      <c r="I1739" s="96"/>
      <c r="J1739" s="95"/>
      <c r="K1739" s="96"/>
      <c r="L1739" s="89"/>
      <c r="M1739" s="235"/>
      <c r="N1739" s="253">
        <f>ROUND(I1739*H$13*I$13,2)</f>
        <v>0</v>
      </c>
      <c r="O1739" s="254">
        <f t="shared" si="75"/>
        <v>0</v>
      </c>
    </row>
    <row r="1740" spans="1:15" s="28" customFormat="1" ht="15" outlineLevel="1" x14ac:dyDescent="0.25">
      <c r="A1740" s="90" t="s">
        <v>4185</v>
      </c>
      <c r="B1740" s="91" t="s">
        <v>105</v>
      </c>
      <c r="C1740" s="91" t="s">
        <v>70</v>
      </c>
      <c r="D1740" s="91" t="s">
        <v>200</v>
      </c>
      <c r="E1740" s="92" t="s">
        <v>201</v>
      </c>
      <c r="F1740" s="93" t="s">
        <v>202</v>
      </c>
      <c r="G1740" s="98">
        <v>0.3</v>
      </c>
      <c r="H1740" s="95">
        <f>ROUND(I1740/G1740,2)</f>
        <v>393766.6</v>
      </c>
      <c r="I1740" s="96">
        <v>118129.98</v>
      </c>
      <c r="J1740" s="95">
        <f>ROUND(H1740*$H$13*$I$13,2)</f>
        <v>438294.2</v>
      </c>
      <c r="K1740" s="96">
        <f>ROUND(G1740*J1740,2)</f>
        <v>131488.26</v>
      </c>
      <c r="L1740" s="89"/>
      <c r="M1740" s="235"/>
      <c r="N1740" s="253">
        <f>ROUND(I1740*H$13*I$13,2)</f>
        <v>131488.26</v>
      </c>
      <c r="O1740" s="254">
        <f t="shared" si="75"/>
        <v>0</v>
      </c>
    </row>
    <row r="1741" spans="1:15" s="28" customFormat="1" ht="22.5" outlineLevel="1" x14ac:dyDescent="0.25">
      <c r="A1741" s="90" t="s">
        <v>4186</v>
      </c>
      <c r="B1741" s="91" t="s">
        <v>105</v>
      </c>
      <c r="C1741" s="91" t="s">
        <v>91</v>
      </c>
      <c r="D1741" s="91" t="s">
        <v>3149</v>
      </c>
      <c r="E1741" s="92" t="s">
        <v>3150</v>
      </c>
      <c r="F1741" s="93" t="s">
        <v>180</v>
      </c>
      <c r="G1741" s="99">
        <v>3</v>
      </c>
      <c r="H1741" s="95">
        <f>ROUND(I1741/G1741,2)</f>
        <v>13066.47</v>
      </c>
      <c r="I1741" s="96">
        <v>39199.4</v>
      </c>
      <c r="J1741" s="95">
        <f>ROUND(H1741*$H$13*$I$13,2)</f>
        <v>14544.04</v>
      </c>
      <c r="K1741" s="96">
        <f>ROUND(G1741*J1741,2)</f>
        <v>43632.12</v>
      </c>
      <c r="L1741" s="89"/>
      <c r="M1741" s="235"/>
      <c r="N1741" s="253">
        <f>ROUND(I1741*H$13*I$13,2)</f>
        <v>43632.12</v>
      </c>
      <c r="O1741" s="254">
        <f t="shared" si="75"/>
        <v>0</v>
      </c>
    </row>
    <row r="1742" spans="1:15" s="28" customFormat="1" ht="33.75" outlineLevel="1" x14ac:dyDescent="0.25">
      <c r="A1742" s="90" t="s">
        <v>4187</v>
      </c>
      <c r="B1742" s="91" t="s">
        <v>105</v>
      </c>
      <c r="C1742" s="91" t="s">
        <v>207</v>
      </c>
      <c r="D1742" s="91" t="s">
        <v>4188</v>
      </c>
      <c r="E1742" s="92" t="s">
        <v>4189</v>
      </c>
      <c r="F1742" s="93" t="s">
        <v>210</v>
      </c>
      <c r="G1742" s="101">
        <v>0.30599999999999999</v>
      </c>
      <c r="H1742" s="95">
        <f>ROUND(I1742/G1742,2)</f>
        <v>590907.29</v>
      </c>
      <c r="I1742" s="96">
        <v>180817.63</v>
      </c>
      <c r="J1742" s="95">
        <f>ROUND(H1742*$H$13*$I$13,2)</f>
        <v>657727.80000000005</v>
      </c>
      <c r="K1742" s="96">
        <f>ROUND(G1742*J1742,2)</f>
        <v>201264.71</v>
      </c>
      <c r="L1742" s="89"/>
      <c r="M1742" s="235"/>
      <c r="N1742" s="253">
        <f>ROUND(I1742*H$13*I$13,2)</f>
        <v>201264.7</v>
      </c>
      <c r="O1742" s="254">
        <f t="shared" si="75"/>
        <v>-0.01</v>
      </c>
    </row>
    <row r="1743" spans="1:15" s="28" customFormat="1" ht="15" outlineLevel="1" x14ac:dyDescent="0.25">
      <c r="A1743" s="90" t="s">
        <v>4190</v>
      </c>
      <c r="B1743" s="91" t="s">
        <v>105</v>
      </c>
      <c r="C1743" s="91" t="s">
        <v>94</v>
      </c>
      <c r="D1743" s="91" t="s">
        <v>4191</v>
      </c>
      <c r="E1743" s="92" t="s">
        <v>4192</v>
      </c>
      <c r="F1743" s="93" t="s">
        <v>214</v>
      </c>
      <c r="G1743" s="100">
        <v>0.08</v>
      </c>
      <c r="H1743" s="95">
        <f>ROUND(I1743/G1743,2)</f>
        <v>35286.629999999997</v>
      </c>
      <c r="I1743" s="96">
        <v>2822.93</v>
      </c>
      <c r="J1743" s="95">
        <f>ROUND(H1743*$H$13*$I$13,2)</f>
        <v>39276.879999999997</v>
      </c>
      <c r="K1743" s="96">
        <f>ROUND(G1743*J1743,2)</f>
        <v>3142.15</v>
      </c>
      <c r="L1743" s="89"/>
      <c r="M1743" s="235"/>
      <c r="N1743" s="253">
        <f>ROUND(I1743*H$13*I$13,2)</f>
        <v>3142.15</v>
      </c>
      <c r="O1743" s="254">
        <f t="shared" si="75"/>
        <v>0</v>
      </c>
    </row>
    <row r="1744" spans="1:15" s="28" customFormat="1" ht="15" outlineLevel="1" x14ac:dyDescent="0.25">
      <c r="A1744" s="90" t="s">
        <v>4193</v>
      </c>
      <c r="B1744" s="91" t="s">
        <v>105</v>
      </c>
      <c r="C1744" s="91" t="s">
        <v>216</v>
      </c>
      <c r="D1744" s="91" t="s">
        <v>4194</v>
      </c>
      <c r="E1744" s="92" t="s">
        <v>4195</v>
      </c>
      <c r="F1744" s="93" t="s">
        <v>214</v>
      </c>
      <c r="G1744" s="100">
        <v>0.08</v>
      </c>
      <c r="H1744" s="95">
        <f>ROUND(I1744/G1744,2)</f>
        <v>64929.38</v>
      </c>
      <c r="I1744" s="96">
        <v>5194.3500000000004</v>
      </c>
      <c r="J1744" s="95">
        <f>ROUND(H1744*$H$13*$I$13,2)</f>
        <v>72271.67</v>
      </c>
      <c r="K1744" s="96">
        <f>ROUND(G1744*J1744,2)</f>
        <v>5781.73</v>
      </c>
      <c r="L1744" s="89"/>
      <c r="M1744" s="235"/>
      <c r="N1744" s="253">
        <f>ROUND(I1744*H$13*I$13,2)</f>
        <v>5781.73</v>
      </c>
      <c r="O1744" s="254">
        <f t="shared" si="75"/>
        <v>0</v>
      </c>
    </row>
    <row r="1745" spans="1:15" s="28" customFormat="1" ht="15" outlineLevel="1" x14ac:dyDescent="0.25">
      <c r="A1745" s="90" t="s">
        <v>4196</v>
      </c>
      <c r="B1745" s="91" t="s">
        <v>105</v>
      </c>
      <c r="C1745" s="91" t="s">
        <v>95</v>
      </c>
      <c r="D1745" s="91" t="s">
        <v>228</v>
      </c>
      <c r="E1745" s="92" t="s">
        <v>229</v>
      </c>
      <c r="F1745" s="93" t="s">
        <v>202</v>
      </c>
      <c r="G1745" s="100">
        <v>0.15</v>
      </c>
      <c r="H1745" s="95">
        <f>ROUND(I1745/G1745,2)</f>
        <v>21622.73</v>
      </c>
      <c r="I1745" s="96">
        <v>3243.41</v>
      </c>
      <c r="J1745" s="95">
        <f>ROUND(H1745*$H$13*$I$13,2)</f>
        <v>24067.85</v>
      </c>
      <c r="K1745" s="96">
        <f>ROUND(G1745*J1745,2)</f>
        <v>3610.18</v>
      </c>
      <c r="L1745" s="89"/>
      <c r="M1745" s="235"/>
      <c r="N1745" s="253">
        <f>ROUND(I1745*H$13*I$13,2)</f>
        <v>3610.18</v>
      </c>
      <c r="O1745" s="254">
        <f t="shared" si="75"/>
        <v>0</v>
      </c>
    </row>
    <row r="1746" spans="1:15" s="28" customFormat="1" ht="15" outlineLevel="1" x14ac:dyDescent="0.25">
      <c r="A1746" s="90" t="s">
        <v>4197</v>
      </c>
      <c r="B1746" s="91" t="s">
        <v>105</v>
      </c>
      <c r="C1746" s="91" t="s">
        <v>224</v>
      </c>
      <c r="D1746" s="91" t="s">
        <v>232</v>
      </c>
      <c r="E1746" s="92" t="s">
        <v>233</v>
      </c>
      <c r="F1746" s="93" t="s">
        <v>180</v>
      </c>
      <c r="G1746" s="98">
        <v>1.5</v>
      </c>
      <c r="H1746" s="95">
        <f>ROUND(I1746/G1746,2)</f>
        <v>688.25</v>
      </c>
      <c r="I1746" s="96">
        <v>1032.3800000000001</v>
      </c>
      <c r="J1746" s="95">
        <f>ROUND(H1746*$H$13*$I$13,2)</f>
        <v>766.08</v>
      </c>
      <c r="K1746" s="96">
        <f>ROUND(G1746*J1746,2)</f>
        <v>1149.1199999999999</v>
      </c>
      <c r="L1746" s="89"/>
      <c r="M1746" s="235"/>
      <c r="N1746" s="253">
        <f>ROUND(I1746*H$13*I$13,2)</f>
        <v>1149.1199999999999</v>
      </c>
      <c r="O1746" s="254">
        <f t="shared" si="75"/>
        <v>0</v>
      </c>
    </row>
    <row r="1747" spans="1:15" s="28" customFormat="1" ht="14.25" customHeight="1" x14ac:dyDescent="0.25">
      <c r="A1747" s="79" t="s">
        <v>260</v>
      </c>
      <c r="B1747" s="299" t="s">
        <v>4198</v>
      </c>
      <c r="C1747" s="299"/>
      <c r="D1747" s="299"/>
      <c r="E1747" s="80" t="s">
        <v>55</v>
      </c>
      <c r="F1747" s="81"/>
      <c r="G1747" s="82"/>
      <c r="H1747" s="83">
        <v>522724.21</v>
      </c>
      <c r="I1747" s="83">
        <f>SUM(I1749:I1767)</f>
        <v>522724.21</v>
      </c>
      <c r="J1747" s="83"/>
      <c r="K1747" s="83">
        <f t="shared" ref="K1747" si="78">SUM(K1749:K1767)</f>
        <v>581834.34</v>
      </c>
      <c r="L1747" s="83"/>
      <c r="M1747" s="235"/>
      <c r="N1747" s="253">
        <f>ROUND(I1747*H$13*I$13,2)</f>
        <v>581834.49</v>
      </c>
      <c r="O1747" s="254">
        <f t="shared" si="75"/>
        <v>0.15</v>
      </c>
    </row>
    <row r="1748" spans="1:15" s="11" customFormat="1" ht="14.25" customHeight="1" outlineLevel="1" x14ac:dyDescent="0.25">
      <c r="A1748" s="85"/>
      <c r="B1748" s="125"/>
      <c r="C1748" s="125"/>
      <c r="D1748" s="125"/>
      <c r="E1748" s="126" t="s">
        <v>164</v>
      </c>
      <c r="F1748" s="86"/>
      <c r="G1748" s="87"/>
      <c r="H1748" s="88"/>
      <c r="I1748" s="88"/>
      <c r="J1748" s="88"/>
      <c r="K1748" s="88"/>
      <c r="L1748" s="88"/>
      <c r="M1748" s="236"/>
      <c r="N1748" s="253">
        <f>ROUND(I1748*H$13*I$13,2)</f>
        <v>0</v>
      </c>
      <c r="O1748" s="254">
        <f t="shared" si="75"/>
        <v>0</v>
      </c>
    </row>
    <row r="1749" spans="1:15" s="28" customFormat="1" ht="22.5" outlineLevel="1" x14ac:dyDescent="0.25">
      <c r="A1749" s="90" t="s">
        <v>2101</v>
      </c>
      <c r="B1749" s="91" t="s">
        <v>106</v>
      </c>
      <c r="C1749" s="91" t="s">
        <v>40</v>
      </c>
      <c r="D1749" s="91" t="s">
        <v>4199</v>
      </c>
      <c r="E1749" s="92" t="s">
        <v>4200</v>
      </c>
      <c r="F1749" s="93" t="s">
        <v>168</v>
      </c>
      <c r="G1749" s="97">
        <v>9.4999999999999998E-3</v>
      </c>
      <c r="H1749" s="95">
        <f>ROUND(I1749/G1749,2)</f>
        <v>102055.79</v>
      </c>
      <c r="I1749" s="96">
        <v>969.53</v>
      </c>
      <c r="J1749" s="95">
        <f>ROUND(H1749*$H$13*$I$13,2)</f>
        <v>113596.38</v>
      </c>
      <c r="K1749" s="96">
        <f>ROUND(G1749*J1749,2)</f>
        <v>1079.17</v>
      </c>
      <c r="L1749" s="89"/>
      <c r="M1749" s="235"/>
      <c r="N1749" s="253">
        <f>ROUND(I1749*H$13*I$13,2)</f>
        <v>1079.17</v>
      </c>
      <c r="O1749" s="254">
        <f t="shared" si="75"/>
        <v>0</v>
      </c>
    </row>
    <row r="1750" spans="1:15" s="28" customFormat="1" ht="22.5" outlineLevel="1" x14ac:dyDescent="0.25">
      <c r="A1750" s="90" t="s">
        <v>2105</v>
      </c>
      <c r="B1750" s="91" t="s">
        <v>106</v>
      </c>
      <c r="C1750" s="91" t="s">
        <v>41</v>
      </c>
      <c r="D1750" s="91" t="s">
        <v>4171</v>
      </c>
      <c r="E1750" s="92" t="s">
        <v>4172</v>
      </c>
      <c r="F1750" s="93" t="s">
        <v>172</v>
      </c>
      <c r="G1750" s="100">
        <v>7.0000000000000007E-2</v>
      </c>
      <c r="H1750" s="95">
        <f>ROUND(I1750/G1750,2)</f>
        <v>133748.14000000001</v>
      </c>
      <c r="I1750" s="96">
        <v>9362.3700000000008</v>
      </c>
      <c r="J1750" s="95">
        <f>ROUND(H1750*$H$13*$I$13,2)</f>
        <v>148872.54</v>
      </c>
      <c r="K1750" s="96">
        <f>ROUND(G1750*J1750,2)</f>
        <v>10421.08</v>
      </c>
      <c r="L1750" s="89"/>
      <c r="M1750" s="235"/>
      <c r="N1750" s="253">
        <f>ROUND(I1750*H$13*I$13,2)</f>
        <v>10421.08</v>
      </c>
      <c r="O1750" s="254">
        <f t="shared" si="75"/>
        <v>0</v>
      </c>
    </row>
    <row r="1751" spans="1:15" s="28" customFormat="1" ht="22.5" outlineLevel="1" x14ac:dyDescent="0.25">
      <c r="A1751" s="90" t="s">
        <v>4076</v>
      </c>
      <c r="B1751" s="91" t="s">
        <v>106</v>
      </c>
      <c r="C1751" s="91" t="s">
        <v>44</v>
      </c>
      <c r="D1751" s="91" t="s">
        <v>4201</v>
      </c>
      <c r="E1751" s="92" t="s">
        <v>4202</v>
      </c>
      <c r="F1751" s="93" t="s">
        <v>176</v>
      </c>
      <c r="G1751" s="101">
        <v>2.613</v>
      </c>
      <c r="H1751" s="95">
        <f>ROUND(I1751/G1751,2)</f>
        <v>61.8</v>
      </c>
      <c r="I1751" s="96">
        <v>161.47999999999999</v>
      </c>
      <c r="J1751" s="95">
        <f>ROUND(H1751*$H$13*$I$13,2)</f>
        <v>68.790000000000006</v>
      </c>
      <c r="K1751" s="96">
        <f>ROUND(G1751*J1751,2)</f>
        <v>179.75</v>
      </c>
      <c r="L1751" s="89"/>
      <c r="M1751" s="235"/>
      <c r="N1751" s="253">
        <f>ROUND(I1751*H$13*I$13,2)</f>
        <v>179.74</v>
      </c>
      <c r="O1751" s="254">
        <f t="shared" si="75"/>
        <v>-0.01</v>
      </c>
    </row>
    <row r="1752" spans="1:15" s="28" customFormat="1" ht="22.5" outlineLevel="1" x14ac:dyDescent="0.25">
      <c r="A1752" s="90" t="s">
        <v>4079</v>
      </c>
      <c r="B1752" s="91" t="s">
        <v>106</v>
      </c>
      <c r="C1752" s="91" t="s">
        <v>46</v>
      </c>
      <c r="D1752" s="91" t="s">
        <v>174</v>
      </c>
      <c r="E1752" s="92" t="s">
        <v>175</v>
      </c>
      <c r="F1752" s="93" t="s">
        <v>176</v>
      </c>
      <c r="G1752" s="101">
        <v>21.138000000000002</v>
      </c>
      <c r="H1752" s="95">
        <f>ROUND(I1752/G1752,2)</f>
        <v>645.15</v>
      </c>
      <c r="I1752" s="96">
        <v>13637.27</v>
      </c>
      <c r="J1752" s="95">
        <f>ROUND(H1752*$H$13*$I$13,2)</f>
        <v>718.1</v>
      </c>
      <c r="K1752" s="96">
        <f>ROUND(G1752*J1752,2)</f>
        <v>15179.2</v>
      </c>
      <c r="L1752" s="89"/>
      <c r="M1752" s="235"/>
      <c r="N1752" s="253">
        <f>ROUND(I1752*H$13*I$13,2)</f>
        <v>15179.39</v>
      </c>
      <c r="O1752" s="254">
        <f t="shared" si="75"/>
        <v>0.19</v>
      </c>
    </row>
    <row r="1753" spans="1:15" s="28" customFormat="1" ht="15" outlineLevel="1" x14ac:dyDescent="0.25">
      <c r="A1753" s="90" t="s">
        <v>4082</v>
      </c>
      <c r="B1753" s="91" t="s">
        <v>106</v>
      </c>
      <c r="C1753" s="91" t="s">
        <v>50</v>
      </c>
      <c r="D1753" s="91" t="s">
        <v>178</v>
      </c>
      <c r="E1753" s="92" t="s">
        <v>179</v>
      </c>
      <c r="F1753" s="93" t="s">
        <v>180</v>
      </c>
      <c r="G1753" s="98">
        <v>0.2</v>
      </c>
      <c r="H1753" s="95">
        <f>ROUND(I1753/G1753,2)</f>
        <v>14674.2</v>
      </c>
      <c r="I1753" s="96">
        <v>2934.84</v>
      </c>
      <c r="J1753" s="95">
        <f>ROUND(H1753*$H$13*$I$13,2)</f>
        <v>16333.58</v>
      </c>
      <c r="K1753" s="96">
        <f>ROUND(G1753*J1753,2)</f>
        <v>3266.72</v>
      </c>
      <c r="L1753" s="89"/>
      <c r="M1753" s="235"/>
      <c r="N1753" s="253">
        <f>ROUND(I1753*H$13*I$13,2)</f>
        <v>3266.72</v>
      </c>
      <c r="O1753" s="254">
        <f t="shared" si="75"/>
        <v>0</v>
      </c>
    </row>
    <row r="1754" spans="1:15" s="28" customFormat="1" ht="15" outlineLevel="1" x14ac:dyDescent="0.25">
      <c r="A1754" s="90" t="s">
        <v>4203</v>
      </c>
      <c r="B1754" s="91" t="s">
        <v>106</v>
      </c>
      <c r="C1754" s="91" t="s">
        <v>1907</v>
      </c>
      <c r="D1754" s="91" t="s">
        <v>183</v>
      </c>
      <c r="E1754" s="92" t="s">
        <v>184</v>
      </c>
      <c r="F1754" s="93" t="s">
        <v>185</v>
      </c>
      <c r="G1754" s="99">
        <v>3</v>
      </c>
      <c r="H1754" s="95">
        <f>ROUND(I1754/G1754,2)</f>
        <v>1461.91</v>
      </c>
      <c r="I1754" s="96">
        <v>4385.74</v>
      </c>
      <c r="J1754" s="95">
        <f>ROUND(H1754*$H$13*$I$13,2)</f>
        <v>1627.22</v>
      </c>
      <c r="K1754" s="96">
        <f>ROUND(G1754*J1754,2)</f>
        <v>4881.66</v>
      </c>
      <c r="L1754" s="89"/>
      <c r="M1754" s="235"/>
      <c r="N1754" s="253">
        <f>ROUND(I1754*H$13*I$13,2)</f>
        <v>4881.68</v>
      </c>
      <c r="O1754" s="254">
        <f t="shared" si="75"/>
        <v>0.02</v>
      </c>
    </row>
    <row r="1755" spans="1:15" s="28" customFormat="1" ht="15" outlineLevel="1" x14ac:dyDescent="0.25">
      <c r="A1755" s="90" t="s">
        <v>4204</v>
      </c>
      <c r="B1755" s="91" t="s">
        <v>106</v>
      </c>
      <c r="C1755" s="91" t="s">
        <v>54</v>
      </c>
      <c r="D1755" s="91" t="s">
        <v>187</v>
      </c>
      <c r="E1755" s="92" t="s">
        <v>188</v>
      </c>
      <c r="F1755" s="93" t="s">
        <v>172</v>
      </c>
      <c r="G1755" s="97">
        <v>5.6599999999999998E-2</v>
      </c>
      <c r="H1755" s="95">
        <f>ROUND(I1755/G1755,2)</f>
        <v>81143.289999999994</v>
      </c>
      <c r="I1755" s="96">
        <v>4592.71</v>
      </c>
      <c r="J1755" s="95">
        <f>ROUND(H1755*$H$13*$I$13,2)</f>
        <v>90319.07</v>
      </c>
      <c r="K1755" s="96">
        <f>ROUND(G1755*J1755,2)</f>
        <v>5112.0600000000004</v>
      </c>
      <c r="L1755" s="89"/>
      <c r="M1755" s="235"/>
      <c r="N1755" s="253">
        <f>ROUND(I1755*H$13*I$13,2)</f>
        <v>5112.0600000000004</v>
      </c>
      <c r="O1755" s="254">
        <f t="shared" si="75"/>
        <v>0</v>
      </c>
    </row>
    <row r="1756" spans="1:15" s="28" customFormat="1" ht="15" outlineLevel="1" x14ac:dyDescent="0.25">
      <c r="A1756" s="90" t="s">
        <v>4205</v>
      </c>
      <c r="B1756" s="91" t="s">
        <v>106</v>
      </c>
      <c r="C1756" s="91" t="s">
        <v>58</v>
      </c>
      <c r="D1756" s="91" t="s">
        <v>4206</v>
      </c>
      <c r="E1756" s="92" t="s">
        <v>4207</v>
      </c>
      <c r="F1756" s="93" t="s">
        <v>4208</v>
      </c>
      <c r="G1756" s="101">
        <v>8.4000000000000005E-2</v>
      </c>
      <c r="H1756" s="95">
        <f>ROUND(I1756/G1756,2)</f>
        <v>265442.02</v>
      </c>
      <c r="I1756" s="96">
        <v>22297.13</v>
      </c>
      <c r="J1756" s="95">
        <f>ROUND(H1756*$H$13*$I$13,2)</f>
        <v>295458.52</v>
      </c>
      <c r="K1756" s="96">
        <f>ROUND(G1756*J1756,2)</f>
        <v>24818.52</v>
      </c>
      <c r="L1756" s="89"/>
      <c r="M1756" s="235"/>
      <c r="N1756" s="253">
        <f>ROUND(I1756*H$13*I$13,2)</f>
        <v>24818.52</v>
      </c>
      <c r="O1756" s="254">
        <f t="shared" si="75"/>
        <v>0</v>
      </c>
    </row>
    <row r="1757" spans="1:15" s="28" customFormat="1" ht="15" outlineLevel="1" x14ac:dyDescent="0.25">
      <c r="A1757" s="90" t="s">
        <v>4209</v>
      </c>
      <c r="B1757" s="91" t="s">
        <v>106</v>
      </c>
      <c r="C1757" s="91" t="s">
        <v>2005</v>
      </c>
      <c r="D1757" s="91" t="s">
        <v>4210</v>
      </c>
      <c r="E1757" s="92" t="s">
        <v>4211</v>
      </c>
      <c r="F1757" s="93" t="s">
        <v>238</v>
      </c>
      <c r="G1757" s="99">
        <v>2</v>
      </c>
      <c r="H1757" s="95">
        <f>ROUND(I1757/G1757,2)</f>
        <v>4539.59</v>
      </c>
      <c r="I1757" s="96">
        <v>9079.17</v>
      </c>
      <c r="J1757" s="95">
        <f>ROUND(H1757*$H$13*$I$13,2)</f>
        <v>5052.93</v>
      </c>
      <c r="K1757" s="96">
        <f>ROUND(G1757*J1757,2)</f>
        <v>10105.86</v>
      </c>
      <c r="L1757" s="89"/>
      <c r="M1757" s="235"/>
      <c r="N1757" s="253">
        <f>ROUND(I1757*H$13*I$13,2)</f>
        <v>10105.85</v>
      </c>
      <c r="O1757" s="254">
        <f t="shared" si="75"/>
        <v>-0.01</v>
      </c>
    </row>
    <row r="1758" spans="1:15" s="28" customFormat="1" ht="33.75" outlineLevel="1" x14ac:dyDescent="0.25">
      <c r="A1758" s="90" t="s">
        <v>4212</v>
      </c>
      <c r="B1758" s="91" t="s">
        <v>106</v>
      </c>
      <c r="C1758" s="91" t="s">
        <v>2441</v>
      </c>
      <c r="D1758" s="91" t="s">
        <v>4213</v>
      </c>
      <c r="E1758" s="92" t="s">
        <v>4214</v>
      </c>
      <c r="F1758" s="93" t="s">
        <v>238</v>
      </c>
      <c r="G1758" s="99">
        <v>2</v>
      </c>
      <c r="H1758" s="95">
        <f>ROUND(I1758/G1758,2)</f>
        <v>6426.64</v>
      </c>
      <c r="I1758" s="96">
        <v>12853.27</v>
      </c>
      <c r="J1758" s="95">
        <f>ROUND(H1758*$H$13*$I$13,2)</f>
        <v>7153.37</v>
      </c>
      <c r="K1758" s="96">
        <f>ROUND(G1758*J1758,2)</f>
        <v>14306.74</v>
      </c>
      <c r="L1758" s="89"/>
      <c r="M1758" s="235"/>
      <c r="N1758" s="253">
        <f>ROUND(I1758*H$13*I$13,2)</f>
        <v>14306.73</v>
      </c>
      <c r="O1758" s="254">
        <f t="shared" ref="O1758:O1821" si="79">N1758-K1758</f>
        <v>-0.01</v>
      </c>
    </row>
    <row r="1759" spans="1:15" s="28" customFormat="1" ht="22.5" outlineLevel="1" x14ac:dyDescent="0.25">
      <c r="A1759" s="90" t="s">
        <v>4215</v>
      </c>
      <c r="B1759" s="91" t="s">
        <v>106</v>
      </c>
      <c r="C1759" s="91" t="s">
        <v>2444</v>
      </c>
      <c r="D1759" s="91" t="s">
        <v>4216</v>
      </c>
      <c r="E1759" s="92" t="s">
        <v>4217</v>
      </c>
      <c r="F1759" s="93" t="s">
        <v>238</v>
      </c>
      <c r="G1759" s="99">
        <v>2</v>
      </c>
      <c r="H1759" s="95">
        <f>ROUND(I1759/G1759,2)</f>
        <v>404.8</v>
      </c>
      <c r="I1759" s="96">
        <v>809.59</v>
      </c>
      <c r="J1759" s="95">
        <f>ROUND(H1759*$H$13*$I$13,2)</f>
        <v>450.58</v>
      </c>
      <c r="K1759" s="96">
        <f>ROUND(G1759*J1759,2)</f>
        <v>901.16</v>
      </c>
      <c r="L1759" s="89"/>
      <c r="M1759" s="235"/>
      <c r="N1759" s="253">
        <f>ROUND(I1759*H$13*I$13,2)</f>
        <v>901.14</v>
      </c>
      <c r="O1759" s="254">
        <f t="shared" si="79"/>
        <v>-0.02</v>
      </c>
    </row>
    <row r="1760" spans="1:15" s="28" customFormat="1" ht="15" outlineLevel="1" x14ac:dyDescent="0.25">
      <c r="A1760" s="90"/>
      <c r="B1760" s="91"/>
      <c r="C1760" s="91"/>
      <c r="D1760" s="91"/>
      <c r="E1760" s="103" t="s">
        <v>4218</v>
      </c>
      <c r="F1760" s="93"/>
      <c r="G1760" s="99"/>
      <c r="H1760" s="95"/>
      <c r="I1760" s="96"/>
      <c r="J1760" s="95"/>
      <c r="K1760" s="96"/>
      <c r="L1760" s="89"/>
      <c r="M1760" s="235"/>
      <c r="N1760" s="253">
        <f>ROUND(I1760*H$13*I$13,2)</f>
        <v>0</v>
      </c>
      <c r="O1760" s="254">
        <f t="shared" si="79"/>
        <v>0</v>
      </c>
    </row>
    <row r="1761" spans="1:15" s="28" customFormat="1" ht="15" outlineLevel="1" x14ac:dyDescent="0.25">
      <c r="A1761" s="90" t="s">
        <v>4219</v>
      </c>
      <c r="B1761" s="91" t="s">
        <v>106</v>
      </c>
      <c r="C1761" s="91" t="s">
        <v>62</v>
      </c>
      <c r="D1761" s="91" t="s">
        <v>200</v>
      </c>
      <c r="E1761" s="92" t="s">
        <v>201</v>
      </c>
      <c r="F1761" s="93" t="s">
        <v>202</v>
      </c>
      <c r="G1761" s="100">
        <v>0.02</v>
      </c>
      <c r="H1761" s="95">
        <f>ROUND(I1761/G1761,2)</f>
        <v>393745</v>
      </c>
      <c r="I1761" s="96">
        <v>7874.9</v>
      </c>
      <c r="J1761" s="95">
        <f>ROUND(H1761*$H$13*$I$13,2)</f>
        <v>438270.16</v>
      </c>
      <c r="K1761" s="96">
        <f>ROUND(G1761*J1761,2)</f>
        <v>8765.4</v>
      </c>
      <c r="L1761" s="89"/>
      <c r="M1761" s="235"/>
      <c r="N1761" s="253">
        <f>ROUND(I1761*H$13*I$13,2)</f>
        <v>8765.4</v>
      </c>
      <c r="O1761" s="254">
        <f t="shared" si="79"/>
        <v>0</v>
      </c>
    </row>
    <row r="1762" spans="1:15" s="28" customFormat="1" ht="15" outlineLevel="1" x14ac:dyDescent="0.25">
      <c r="A1762" s="90" t="s">
        <v>4220</v>
      </c>
      <c r="B1762" s="91" t="s">
        <v>106</v>
      </c>
      <c r="C1762" s="91" t="s">
        <v>70</v>
      </c>
      <c r="D1762" s="91" t="s">
        <v>3137</v>
      </c>
      <c r="E1762" s="92" t="s">
        <v>3138</v>
      </c>
      <c r="F1762" s="93" t="s">
        <v>180</v>
      </c>
      <c r="G1762" s="98">
        <v>0.9</v>
      </c>
      <c r="H1762" s="95">
        <f>ROUND(I1762/G1762,2)</f>
        <v>19496.330000000002</v>
      </c>
      <c r="I1762" s="96">
        <v>17546.7</v>
      </c>
      <c r="J1762" s="95">
        <f>ROUND(H1762*$H$13*$I$13,2)</f>
        <v>21701</v>
      </c>
      <c r="K1762" s="96">
        <f>ROUND(G1762*J1762,2)</f>
        <v>19530.900000000001</v>
      </c>
      <c r="L1762" s="89"/>
      <c r="M1762" s="235"/>
      <c r="N1762" s="253">
        <f>ROUND(I1762*H$13*I$13,2)</f>
        <v>19530.900000000001</v>
      </c>
      <c r="O1762" s="254">
        <f t="shared" si="79"/>
        <v>0</v>
      </c>
    </row>
    <row r="1763" spans="1:15" s="28" customFormat="1" ht="22.5" outlineLevel="1" x14ac:dyDescent="0.25">
      <c r="A1763" s="90" t="s">
        <v>4221</v>
      </c>
      <c r="B1763" s="91" t="s">
        <v>106</v>
      </c>
      <c r="C1763" s="91" t="s">
        <v>2040</v>
      </c>
      <c r="D1763" s="91" t="s">
        <v>4222</v>
      </c>
      <c r="E1763" s="92" t="s">
        <v>4223</v>
      </c>
      <c r="F1763" s="93" t="s">
        <v>2011</v>
      </c>
      <c r="G1763" s="100">
        <v>9.18</v>
      </c>
      <c r="H1763" s="95">
        <f>ROUND(I1763/G1763,2)</f>
        <v>557.76</v>
      </c>
      <c r="I1763" s="96">
        <v>5120.22</v>
      </c>
      <c r="J1763" s="95">
        <f>ROUND(H1763*$H$13*$I$13,2)</f>
        <v>620.83000000000004</v>
      </c>
      <c r="K1763" s="96">
        <f>ROUND(G1763*J1763,2)</f>
        <v>5699.22</v>
      </c>
      <c r="L1763" s="89"/>
      <c r="M1763" s="235"/>
      <c r="N1763" s="253">
        <f>ROUND(I1763*H$13*I$13,2)</f>
        <v>5699.22</v>
      </c>
      <c r="O1763" s="254">
        <f t="shared" si="79"/>
        <v>0</v>
      </c>
    </row>
    <row r="1764" spans="1:15" s="28" customFormat="1" ht="15" outlineLevel="1" x14ac:dyDescent="0.25">
      <c r="A1764" s="90" t="s">
        <v>4224</v>
      </c>
      <c r="B1764" s="91" t="s">
        <v>106</v>
      </c>
      <c r="C1764" s="91" t="s">
        <v>2478</v>
      </c>
      <c r="D1764" s="91" t="s">
        <v>4225</v>
      </c>
      <c r="E1764" s="92" t="s">
        <v>4226</v>
      </c>
      <c r="F1764" s="93" t="s">
        <v>1827</v>
      </c>
      <c r="G1764" s="99">
        <v>18</v>
      </c>
      <c r="H1764" s="95">
        <f>ROUND(I1764/G1764,2)</f>
        <v>42.05</v>
      </c>
      <c r="I1764" s="96">
        <v>756.97</v>
      </c>
      <c r="J1764" s="95">
        <f>ROUND(H1764*$H$13*$I$13,2)</f>
        <v>46.81</v>
      </c>
      <c r="K1764" s="96">
        <f>ROUND(G1764*J1764,2)</f>
        <v>842.58</v>
      </c>
      <c r="L1764" s="89"/>
      <c r="M1764" s="235"/>
      <c r="N1764" s="253">
        <f>ROUND(I1764*H$13*I$13,2)</f>
        <v>842.57</v>
      </c>
      <c r="O1764" s="254">
        <f t="shared" si="79"/>
        <v>-0.01</v>
      </c>
    </row>
    <row r="1765" spans="1:15" s="28" customFormat="1" ht="22.5" outlineLevel="1" x14ac:dyDescent="0.25">
      <c r="A1765" s="90" t="s">
        <v>4227</v>
      </c>
      <c r="B1765" s="91" t="s">
        <v>106</v>
      </c>
      <c r="C1765" s="91" t="s">
        <v>91</v>
      </c>
      <c r="D1765" s="91" t="s">
        <v>4228</v>
      </c>
      <c r="E1765" s="92" t="s">
        <v>4229</v>
      </c>
      <c r="F1765" s="93" t="s">
        <v>180</v>
      </c>
      <c r="G1765" s="98">
        <v>1.1000000000000001</v>
      </c>
      <c r="H1765" s="95">
        <f>ROUND(I1765/G1765,2)</f>
        <v>24178.22</v>
      </c>
      <c r="I1765" s="96">
        <v>26596.04</v>
      </c>
      <c r="J1765" s="95">
        <f>ROUND(H1765*$H$13*$I$13,2)</f>
        <v>26912.32</v>
      </c>
      <c r="K1765" s="96">
        <f>ROUND(G1765*J1765,2)</f>
        <v>29603.55</v>
      </c>
      <c r="L1765" s="89"/>
      <c r="M1765" s="235"/>
      <c r="N1765" s="253">
        <f>ROUND(I1765*H$13*I$13,2)</f>
        <v>29603.55</v>
      </c>
      <c r="O1765" s="254">
        <f t="shared" si="79"/>
        <v>0</v>
      </c>
    </row>
    <row r="1766" spans="1:15" s="28" customFormat="1" ht="22.5" outlineLevel="1" x14ac:dyDescent="0.25">
      <c r="A1766" s="90" t="s">
        <v>4230</v>
      </c>
      <c r="B1766" s="91" t="s">
        <v>106</v>
      </c>
      <c r="C1766" s="91" t="s">
        <v>94</v>
      </c>
      <c r="D1766" s="91" t="s">
        <v>4231</v>
      </c>
      <c r="E1766" s="92" t="s">
        <v>4232</v>
      </c>
      <c r="F1766" s="93" t="s">
        <v>180</v>
      </c>
      <c r="G1766" s="98">
        <v>23.9</v>
      </c>
      <c r="H1766" s="95">
        <f>ROUND(I1766/G1766,2)</f>
        <v>12233.11</v>
      </c>
      <c r="I1766" s="96">
        <v>292371.25</v>
      </c>
      <c r="J1766" s="95">
        <f>ROUND(H1766*$H$13*$I$13,2)</f>
        <v>13616.44</v>
      </c>
      <c r="K1766" s="96">
        <f>ROUND(G1766*J1766,2)</f>
        <v>325432.92</v>
      </c>
      <c r="L1766" s="89"/>
      <c r="M1766" s="235"/>
      <c r="N1766" s="253">
        <f>ROUND(I1766*H$13*I$13,2)</f>
        <v>325432.94</v>
      </c>
      <c r="O1766" s="254">
        <f t="shared" si="79"/>
        <v>0.02</v>
      </c>
    </row>
    <row r="1767" spans="1:15" s="28" customFormat="1" ht="15" outlineLevel="1" x14ac:dyDescent="0.25">
      <c r="A1767" s="90" t="s">
        <v>4233</v>
      </c>
      <c r="B1767" s="91" t="s">
        <v>106</v>
      </c>
      <c r="C1767" s="91" t="s">
        <v>216</v>
      </c>
      <c r="D1767" s="91" t="s">
        <v>4234</v>
      </c>
      <c r="E1767" s="92" t="s">
        <v>4235</v>
      </c>
      <c r="F1767" s="93" t="s">
        <v>210</v>
      </c>
      <c r="G1767" s="100">
        <v>2.5499999999999998</v>
      </c>
      <c r="H1767" s="95">
        <f>ROUND(I1767/G1767,2)</f>
        <v>35833.35</v>
      </c>
      <c r="I1767" s="96">
        <v>91375.03</v>
      </c>
      <c r="J1767" s="95">
        <f>ROUND(H1767*$H$13*$I$13,2)</f>
        <v>39885.43</v>
      </c>
      <c r="K1767" s="96">
        <f>ROUND(G1767*J1767,2)</f>
        <v>101707.85</v>
      </c>
      <c r="L1767" s="89"/>
      <c r="M1767" s="235"/>
      <c r="N1767" s="253">
        <f>ROUND(I1767*H$13*I$13,2)</f>
        <v>101707.83</v>
      </c>
      <c r="O1767" s="254">
        <f t="shared" si="79"/>
        <v>-0.02</v>
      </c>
    </row>
    <row r="1768" spans="1:15" s="28" customFormat="1" ht="16.5" customHeight="1" x14ac:dyDescent="0.25">
      <c r="A1768" s="79" t="s">
        <v>264</v>
      </c>
      <c r="B1768" s="299" t="s">
        <v>4236</v>
      </c>
      <c r="C1768" s="299"/>
      <c r="D1768" s="299"/>
      <c r="E1768" s="80" t="s">
        <v>4237</v>
      </c>
      <c r="F1768" s="81"/>
      <c r="G1768" s="82"/>
      <c r="H1768" s="83">
        <v>8249022.29</v>
      </c>
      <c r="I1768" s="83">
        <f>SUM(I1771:I1802)</f>
        <v>8249022.29</v>
      </c>
      <c r="J1768" s="83"/>
      <c r="K1768" s="83">
        <f t="shared" ref="K1768" si="80">SUM(K1771:K1802)</f>
        <v>9035832.7699999996</v>
      </c>
      <c r="L1768" s="83"/>
      <c r="M1768" s="235"/>
      <c r="N1768" s="253">
        <f>ROUND(I1768*H$13*I$13,2)</f>
        <v>9181831.6300000008</v>
      </c>
      <c r="O1768" s="254">
        <f t="shared" si="79"/>
        <v>145998.85999999999</v>
      </c>
    </row>
    <row r="1769" spans="1:15" s="28" customFormat="1" ht="16.5" customHeight="1" x14ac:dyDescent="0.25">
      <c r="A1769" s="109"/>
      <c r="B1769" s="110"/>
      <c r="C1769" s="110"/>
      <c r="D1769" s="110"/>
      <c r="E1769" s="111" t="s">
        <v>2288</v>
      </c>
      <c r="F1769" s="112"/>
      <c r="G1769" s="113"/>
      <c r="H1769" s="114"/>
      <c r="I1769" s="115">
        <f>I1785</f>
        <v>7418212.4699999997</v>
      </c>
      <c r="J1769" s="122"/>
      <c r="K1769" s="115">
        <f t="shared" ref="K1769" si="81">K1785</f>
        <v>8111073.5099999998</v>
      </c>
      <c r="L1769" s="115"/>
      <c r="M1769" s="235"/>
      <c r="N1769" s="253">
        <f>ROUND(I1769*H$13*I$13,2)</f>
        <v>8257072.8399999999</v>
      </c>
      <c r="O1769" s="254">
        <f t="shared" si="79"/>
        <v>145999.32999999999</v>
      </c>
    </row>
    <row r="1770" spans="1:15" s="263" customFormat="1" ht="16.5" customHeight="1" outlineLevel="1" x14ac:dyDescent="0.25">
      <c r="A1770" s="264"/>
      <c r="B1770" s="265"/>
      <c r="C1770" s="265"/>
      <c r="D1770" s="265"/>
      <c r="E1770" s="266" t="s">
        <v>4238</v>
      </c>
      <c r="F1770" s="267"/>
      <c r="G1770" s="268"/>
      <c r="H1770" s="269"/>
      <c r="I1770" s="270"/>
      <c r="J1770" s="95"/>
      <c r="K1770" s="270"/>
      <c r="L1770" s="270"/>
      <c r="M1770" s="260"/>
      <c r="N1770" s="261">
        <f>ROUND(I1770*H$13*I$13,2)</f>
        <v>0</v>
      </c>
      <c r="O1770" s="262">
        <f t="shared" si="79"/>
        <v>0</v>
      </c>
    </row>
    <row r="1771" spans="1:15" s="28" customFormat="1" ht="22.5" outlineLevel="1" x14ac:dyDescent="0.25">
      <c r="A1771" s="90" t="s">
        <v>368</v>
      </c>
      <c r="B1771" s="91" t="s">
        <v>4236</v>
      </c>
      <c r="C1771" s="91" t="s">
        <v>40</v>
      </c>
      <c r="D1771" s="91" t="s">
        <v>4239</v>
      </c>
      <c r="E1771" s="92" t="s">
        <v>4240</v>
      </c>
      <c r="F1771" s="93" t="s">
        <v>168</v>
      </c>
      <c r="G1771" s="102">
        <v>1.2697999999999999E-2</v>
      </c>
      <c r="H1771" s="95">
        <f>ROUND(I1771/G1771,2)</f>
        <v>125724.52</v>
      </c>
      <c r="I1771" s="96">
        <v>1596.45</v>
      </c>
      <c r="J1771" s="95">
        <f>ROUND(H1771*$H$13*$I$13,2)</f>
        <v>139941.6</v>
      </c>
      <c r="K1771" s="96">
        <f>ROUND(G1771*J1771,2)</f>
        <v>1776.98</v>
      </c>
      <c r="L1771" s="89"/>
      <c r="M1771" s="235"/>
      <c r="N1771" s="253">
        <f>ROUND(I1771*H$13*I$13,2)</f>
        <v>1776.98</v>
      </c>
      <c r="O1771" s="254">
        <f t="shared" si="79"/>
        <v>0</v>
      </c>
    </row>
    <row r="1772" spans="1:15" s="28" customFormat="1" ht="33.75" outlineLevel="1" x14ac:dyDescent="0.25">
      <c r="A1772" s="90" t="s">
        <v>2115</v>
      </c>
      <c r="B1772" s="91" t="s">
        <v>4236</v>
      </c>
      <c r="C1772" s="91" t="s">
        <v>41</v>
      </c>
      <c r="D1772" s="91" t="s">
        <v>4241</v>
      </c>
      <c r="E1772" s="92" t="s">
        <v>4242</v>
      </c>
      <c r="F1772" s="93" t="s">
        <v>172</v>
      </c>
      <c r="G1772" s="102">
        <v>1.4109E-2</v>
      </c>
      <c r="H1772" s="95">
        <f>ROUND(I1772/G1772,2)</f>
        <v>802134.1</v>
      </c>
      <c r="I1772" s="96">
        <v>11317.31</v>
      </c>
      <c r="J1772" s="95">
        <f>ROUND(H1772*$H$13*$I$13,2)</f>
        <v>892840.39</v>
      </c>
      <c r="K1772" s="96">
        <f>ROUND(G1772*J1772,2)</f>
        <v>12597.09</v>
      </c>
      <c r="L1772" s="89"/>
      <c r="M1772" s="235"/>
      <c r="N1772" s="253">
        <f>ROUND(I1772*H$13*I$13,2)</f>
        <v>12597.08</v>
      </c>
      <c r="O1772" s="254">
        <f t="shared" si="79"/>
        <v>-0.01</v>
      </c>
    </row>
    <row r="1773" spans="1:15" s="28" customFormat="1" ht="22.5" outlineLevel="1" x14ac:dyDescent="0.25">
      <c r="A1773" s="90" t="s">
        <v>4243</v>
      </c>
      <c r="B1773" s="91" t="s">
        <v>4236</v>
      </c>
      <c r="C1773" s="91" t="s">
        <v>44</v>
      </c>
      <c r="D1773" s="91" t="s">
        <v>174</v>
      </c>
      <c r="E1773" s="92" t="s">
        <v>175</v>
      </c>
      <c r="F1773" s="93" t="s">
        <v>176</v>
      </c>
      <c r="G1773" s="102">
        <v>21.681075</v>
      </c>
      <c r="H1773" s="95">
        <f>ROUND(I1773/G1773,2)</f>
        <v>645.15</v>
      </c>
      <c r="I1773" s="96">
        <v>13987.52</v>
      </c>
      <c r="J1773" s="95">
        <f>ROUND(H1773*$H$13*$I$13,2)</f>
        <v>718.1</v>
      </c>
      <c r="K1773" s="96">
        <f>ROUND(G1773*J1773,2)</f>
        <v>15569.18</v>
      </c>
      <c r="L1773" s="89"/>
      <c r="M1773" s="235"/>
      <c r="N1773" s="253">
        <f>ROUND(I1773*H$13*I$13,2)</f>
        <v>15569.25</v>
      </c>
      <c r="O1773" s="254">
        <f t="shared" si="79"/>
        <v>7.0000000000000007E-2</v>
      </c>
    </row>
    <row r="1774" spans="1:15" s="28" customFormat="1" ht="15" outlineLevel="1" x14ac:dyDescent="0.25">
      <c r="A1774" s="90" t="s">
        <v>4244</v>
      </c>
      <c r="B1774" s="91" t="s">
        <v>4236</v>
      </c>
      <c r="C1774" s="91" t="s">
        <v>46</v>
      </c>
      <c r="D1774" s="91" t="s">
        <v>4245</v>
      </c>
      <c r="E1774" s="92" t="s">
        <v>4246</v>
      </c>
      <c r="F1774" s="93" t="s">
        <v>4247</v>
      </c>
      <c r="G1774" s="94">
        <v>1.5480000000000001E-2</v>
      </c>
      <c r="H1774" s="95">
        <f>ROUND(I1774/G1774,2)</f>
        <v>30862.400000000001</v>
      </c>
      <c r="I1774" s="96">
        <v>477.75</v>
      </c>
      <c r="J1774" s="95">
        <f>ROUND(H1774*$H$13*$I$13,2)</f>
        <v>34352.36</v>
      </c>
      <c r="K1774" s="96">
        <f>ROUND(G1774*J1774,2)</f>
        <v>531.77</v>
      </c>
      <c r="L1774" s="89"/>
      <c r="M1774" s="235"/>
      <c r="N1774" s="253">
        <f>ROUND(I1774*H$13*I$13,2)</f>
        <v>531.77</v>
      </c>
      <c r="O1774" s="254">
        <f t="shared" si="79"/>
        <v>0</v>
      </c>
    </row>
    <row r="1775" spans="1:15" s="28" customFormat="1" ht="22.5" outlineLevel="1" x14ac:dyDescent="0.25">
      <c r="A1775" s="90" t="s">
        <v>4248</v>
      </c>
      <c r="B1775" s="91" t="s">
        <v>4236</v>
      </c>
      <c r="C1775" s="91" t="s">
        <v>182</v>
      </c>
      <c r="D1775" s="91" t="s">
        <v>4249</v>
      </c>
      <c r="E1775" s="92" t="s">
        <v>4250</v>
      </c>
      <c r="F1775" s="93" t="s">
        <v>185</v>
      </c>
      <c r="G1775" s="94">
        <v>1.95048</v>
      </c>
      <c r="H1775" s="95">
        <f>ROUND(I1775/G1775,2)</f>
        <v>1763.52</v>
      </c>
      <c r="I1775" s="96">
        <v>3439.72</v>
      </c>
      <c r="J1775" s="95">
        <f>ROUND(H1775*$H$13*$I$13,2)</f>
        <v>1962.94</v>
      </c>
      <c r="K1775" s="96">
        <f>ROUND(G1775*J1775,2)</f>
        <v>3828.68</v>
      </c>
      <c r="L1775" s="89"/>
      <c r="M1775" s="235"/>
      <c r="N1775" s="253">
        <f>ROUND(I1775*H$13*I$13,2)</f>
        <v>3828.69</v>
      </c>
      <c r="O1775" s="254">
        <f t="shared" si="79"/>
        <v>0.01</v>
      </c>
    </row>
    <row r="1776" spans="1:15" s="28" customFormat="1" ht="15" outlineLevel="1" x14ac:dyDescent="0.25">
      <c r="A1776" s="90" t="s">
        <v>4251</v>
      </c>
      <c r="B1776" s="91" t="s">
        <v>4236</v>
      </c>
      <c r="C1776" s="91" t="s">
        <v>50</v>
      </c>
      <c r="D1776" s="91" t="s">
        <v>4252</v>
      </c>
      <c r="E1776" s="92" t="s">
        <v>4253</v>
      </c>
      <c r="F1776" s="93" t="s">
        <v>172</v>
      </c>
      <c r="G1776" s="102">
        <v>1.8225000000000002E-2</v>
      </c>
      <c r="H1776" s="95">
        <f>ROUND(I1776/G1776,2)</f>
        <v>232578.88</v>
      </c>
      <c r="I1776" s="96">
        <v>4238.75</v>
      </c>
      <c r="J1776" s="95">
        <f>ROUND(H1776*$H$13*$I$13,2)</f>
        <v>258879.18</v>
      </c>
      <c r="K1776" s="96">
        <f>ROUND(G1776*J1776,2)</f>
        <v>4718.07</v>
      </c>
      <c r="L1776" s="89"/>
      <c r="M1776" s="235"/>
      <c r="N1776" s="253">
        <f>ROUND(I1776*H$13*I$13,2)</f>
        <v>4718.07</v>
      </c>
      <c r="O1776" s="254">
        <f t="shared" si="79"/>
        <v>0</v>
      </c>
    </row>
    <row r="1777" spans="1:15" s="28" customFormat="1" ht="15" outlineLevel="1" x14ac:dyDescent="0.25">
      <c r="A1777" s="90" t="s">
        <v>4254</v>
      </c>
      <c r="B1777" s="91" t="s">
        <v>4236</v>
      </c>
      <c r="C1777" s="91" t="s">
        <v>1907</v>
      </c>
      <c r="D1777" s="91" t="s">
        <v>4255</v>
      </c>
      <c r="E1777" s="92" t="s">
        <v>4256</v>
      </c>
      <c r="F1777" s="93" t="s">
        <v>185</v>
      </c>
      <c r="G1777" s="101">
        <v>1.859</v>
      </c>
      <c r="H1777" s="95">
        <f>ROUND(I1777/G1777,2)</f>
        <v>5787.72</v>
      </c>
      <c r="I1777" s="96">
        <v>10759.37</v>
      </c>
      <c r="J1777" s="95">
        <f>ROUND(H1777*$H$13*$I$13,2)</f>
        <v>6442.2</v>
      </c>
      <c r="K1777" s="96">
        <f>ROUND(G1777*J1777,2)</f>
        <v>11976.05</v>
      </c>
      <c r="L1777" s="89"/>
      <c r="M1777" s="235"/>
      <c r="N1777" s="253">
        <f>ROUND(I1777*H$13*I$13,2)</f>
        <v>11976.05</v>
      </c>
      <c r="O1777" s="254">
        <f t="shared" si="79"/>
        <v>0</v>
      </c>
    </row>
    <row r="1778" spans="1:15" s="28" customFormat="1" ht="22.5" outlineLevel="1" x14ac:dyDescent="0.25">
      <c r="A1778" s="90" t="s">
        <v>4257</v>
      </c>
      <c r="B1778" s="91" t="s">
        <v>4236</v>
      </c>
      <c r="C1778" s="91" t="s">
        <v>54</v>
      </c>
      <c r="D1778" s="91" t="s">
        <v>4258</v>
      </c>
      <c r="E1778" s="92" t="s">
        <v>4259</v>
      </c>
      <c r="F1778" s="93" t="s">
        <v>172</v>
      </c>
      <c r="G1778" s="94">
        <v>9.2880000000000004E-2</v>
      </c>
      <c r="H1778" s="95">
        <f>ROUND(I1778/G1778,2)</f>
        <v>357927.97</v>
      </c>
      <c r="I1778" s="96">
        <v>33244.35</v>
      </c>
      <c r="J1778" s="95">
        <f>ROUND(H1778*$H$13*$I$13,2)</f>
        <v>398402.89</v>
      </c>
      <c r="K1778" s="96">
        <f>ROUND(G1778*J1778,2)</f>
        <v>37003.660000000003</v>
      </c>
      <c r="L1778" s="89"/>
      <c r="M1778" s="235"/>
      <c r="N1778" s="253">
        <f>ROUND(I1778*H$13*I$13,2)</f>
        <v>37003.660000000003</v>
      </c>
      <c r="O1778" s="254">
        <f t="shared" si="79"/>
        <v>0</v>
      </c>
    </row>
    <row r="1779" spans="1:15" s="28" customFormat="1" ht="15" outlineLevel="1" x14ac:dyDescent="0.25">
      <c r="A1779" s="90" t="s">
        <v>4260</v>
      </c>
      <c r="B1779" s="91" t="s">
        <v>4236</v>
      </c>
      <c r="C1779" s="91" t="s">
        <v>1950</v>
      </c>
      <c r="D1779" s="91" t="s">
        <v>350</v>
      </c>
      <c r="E1779" s="92" t="s">
        <v>351</v>
      </c>
      <c r="F1779" s="93" t="s">
        <v>185</v>
      </c>
      <c r="G1779" s="101">
        <v>9.4269999999999996</v>
      </c>
      <c r="H1779" s="95">
        <f>ROUND(I1779/G1779,2)</f>
        <v>7024.29</v>
      </c>
      <c r="I1779" s="96">
        <v>66217.94</v>
      </c>
      <c r="J1779" s="95">
        <f>ROUND(H1779*$H$13*$I$13,2)</f>
        <v>7818.61</v>
      </c>
      <c r="K1779" s="96">
        <f>ROUND(G1779*J1779,2)</f>
        <v>73706.039999999994</v>
      </c>
      <c r="L1779" s="89"/>
      <c r="M1779" s="235"/>
      <c r="N1779" s="253">
        <f>ROUND(I1779*H$13*I$13,2)</f>
        <v>73705.94</v>
      </c>
      <c r="O1779" s="254">
        <f t="shared" si="79"/>
        <v>-0.1</v>
      </c>
    </row>
    <row r="1780" spans="1:15" s="28" customFormat="1" ht="22.5" outlineLevel="1" x14ac:dyDescent="0.25">
      <c r="A1780" s="90" t="s">
        <v>4261</v>
      </c>
      <c r="B1780" s="91" t="s">
        <v>4236</v>
      </c>
      <c r="C1780" s="91" t="s">
        <v>58</v>
      </c>
      <c r="D1780" s="91" t="s">
        <v>361</v>
      </c>
      <c r="E1780" s="92" t="s">
        <v>362</v>
      </c>
      <c r="F1780" s="93" t="s">
        <v>363</v>
      </c>
      <c r="G1780" s="97">
        <v>0.1239</v>
      </c>
      <c r="H1780" s="95">
        <f>ROUND(I1780/G1780,2)</f>
        <v>39128.089999999997</v>
      </c>
      <c r="I1780" s="96">
        <v>4847.97</v>
      </c>
      <c r="J1780" s="95">
        <f>ROUND(H1780*$H$13*$I$13,2)</f>
        <v>43552.74</v>
      </c>
      <c r="K1780" s="96">
        <f>ROUND(G1780*J1780,2)</f>
        <v>5396.18</v>
      </c>
      <c r="L1780" s="89"/>
      <c r="M1780" s="235"/>
      <c r="N1780" s="253">
        <f>ROUND(I1780*H$13*I$13,2)</f>
        <v>5396.18</v>
      </c>
      <c r="O1780" s="254">
        <f t="shared" si="79"/>
        <v>0</v>
      </c>
    </row>
    <row r="1781" spans="1:15" s="28" customFormat="1" ht="15" outlineLevel="1" x14ac:dyDescent="0.25">
      <c r="A1781" s="90" t="s">
        <v>4262</v>
      </c>
      <c r="B1781" s="91" t="s">
        <v>4236</v>
      </c>
      <c r="C1781" s="91" t="s">
        <v>2005</v>
      </c>
      <c r="D1781" s="91" t="s">
        <v>4263</v>
      </c>
      <c r="E1781" s="92" t="s">
        <v>4264</v>
      </c>
      <c r="F1781" s="93" t="s">
        <v>297</v>
      </c>
      <c r="G1781" s="97">
        <v>0.26939999999999997</v>
      </c>
      <c r="H1781" s="95">
        <f>ROUND(I1781/G1781,2)</f>
        <v>53679.29</v>
      </c>
      <c r="I1781" s="96">
        <v>14461.2</v>
      </c>
      <c r="J1781" s="95">
        <f>ROUND(H1781*$H$13*$I$13,2)</f>
        <v>59749.41</v>
      </c>
      <c r="K1781" s="96">
        <f>ROUND(G1781*J1781,2)</f>
        <v>16096.49</v>
      </c>
      <c r="L1781" s="89"/>
      <c r="M1781" s="235"/>
      <c r="N1781" s="253">
        <f>ROUND(I1781*H$13*I$13,2)</f>
        <v>16096.49</v>
      </c>
      <c r="O1781" s="254">
        <f t="shared" si="79"/>
        <v>0</v>
      </c>
    </row>
    <row r="1782" spans="1:15" s="28" customFormat="1" ht="15" outlineLevel="1" x14ac:dyDescent="0.25">
      <c r="A1782" s="90" t="s">
        <v>4265</v>
      </c>
      <c r="B1782" s="91" t="s">
        <v>4236</v>
      </c>
      <c r="C1782" s="91" t="s">
        <v>62</v>
      </c>
      <c r="D1782" s="91" t="s">
        <v>187</v>
      </c>
      <c r="E1782" s="92" t="s">
        <v>188</v>
      </c>
      <c r="F1782" s="93" t="s">
        <v>172</v>
      </c>
      <c r="G1782" s="102">
        <v>2.9985000000000001E-2</v>
      </c>
      <c r="H1782" s="95">
        <f>ROUND(I1782/G1782,2)</f>
        <v>81154.58</v>
      </c>
      <c r="I1782" s="96">
        <v>2433.42</v>
      </c>
      <c r="J1782" s="95">
        <f>ROUND(H1782*$H$13*$I$13,2)</f>
        <v>90331.64</v>
      </c>
      <c r="K1782" s="96">
        <f>ROUND(G1782*J1782,2)</f>
        <v>2708.59</v>
      </c>
      <c r="L1782" s="89"/>
      <c r="M1782" s="235"/>
      <c r="N1782" s="253">
        <f>ROUND(I1782*H$13*I$13,2)</f>
        <v>2708.59</v>
      </c>
      <c r="O1782" s="254">
        <f t="shared" si="79"/>
        <v>0</v>
      </c>
    </row>
    <row r="1783" spans="1:15" s="28" customFormat="1" ht="15" outlineLevel="1" x14ac:dyDescent="0.25">
      <c r="A1783" s="90"/>
      <c r="B1783" s="91"/>
      <c r="C1783" s="91"/>
      <c r="D1783" s="91"/>
      <c r="E1783" s="103" t="s">
        <v>4266</v>
      </c>
      <c r="F1783" s="93"/>
      <c r="G1783" s="102"/>
      <c r="H1783" s="95"/>
      <c r="I1783" s="96"/>
      <c r="J1783" s="95"/>
      <c r="K1783" s="96"/>
      <c r="L1783" s="89"/>
      <c r="M1783" s="235"/>
      <c r="N1783" s="253">
        <f>ROUND(I1783*H$13*I$13,2)</f>
        <v>0</v>
      </c>
      <c r="O1783" s="254">
        <f t="shared" si="79"/>
        <v>0</v>
      </c>
    </row>
    <row r="1784" spans="1:15" s="28" customFormat="1" ht="15" outlineLevel="1" x14ac:dyDescent="0.25">
      <c r="A1784" s="90" t="s">
        <v>4267</v>
      </c>
      <c r="B1784" s="91" t="s">
        <v>4236</v>
      </c>
      <c r="C1784" s="91" t="s">
        <v>70</v>
      </c>
      <c r="D1784" s="91" t="s">
        <v>4268</v>
      </c>
      <c r="E1784" s="92" t="s">
        <v>4269</v>
      </c>
      <c r="F1784" s="93" t="s">
        <v>238</v>
      </c>
      <c r="G1784" s="99">
        <v>1</v>
      </c>
      <c r="H1784" s="95">
        <f>ROUND(I1784/G1784,2)</f>
        <v>347918.6</v>
      </c>
      <c r="I1784" s="96">
        <v>347918.6</v>
      </c>
      <c r="J1784" s="95">
        <f>ROUND(H1784*$H$13*$I$13,2)</f>
        <v>387261.65</v>
      </c>
      <c r="K1784" s="96">
        <f>ROUND(G1784*J1784,2)</f>
        <v>387261.65</v>
      </c>
      <c r="L1784" s="89"/>
      <c r="M1784" s="235"/>
      <c r="N1784" s="253">
        <f>ROUND(I1784*H$13*I$13,2)</f>
        <v>387261.65</v>
      </c>
      <c r="O1784" s="254">
        <f t="shared" si="79"/>
        <v>0</v>
      </c>
    </row>
    <row r="1785" spans="1:15" s="28" customFormat="1" ht="15" outlineLevel="1" x14ac:dyDescent="0.25">
      <c r="A1785" s="116" t="s">
        <v>4270</v>
      </c>
      <c r="B1785" s="117" t="s">
        <v>4236</v>
      </c>
      <c r="C1785" s="117" t="s">
        <v>2040</v>
      </c>
      <c r="D1785" s="117" t="s">
        <v>2602</v>
      </c>
      <c r="E1785" s="118" t="s">
        <v>4271</v>
      </c>
      <c r="F1785" s="119" t="s">
        <v>4272</v>
      </c>
      <c r="G1785" s="120">
        <v>1</v>
      </c>
      <c r="H1785" s="164">
        <f>ROUND(I1785/G1785,2)</f>
        <v>7418212.4699999997</v>
      </c>
      <c r="I1785" s="121">
        <v>7418212.4699999997</v>
      </c>
      <c r="J1785" s="122">
        <f>ROUND(H1785*$I$13,2)</f>
        <v>8111073.5099999998</v>
      </c>
      <c r="K1785" s="121">
        <f>ROUND(G1785*J1785,2)</f>
        <v>8111073.5099999998</v>
      </c>
      <c r="L1785" s="121" t="s">
        <v>2396</v>
      </c>
      <c r="M1785" s="235"/>
      <c r="N1785" s="253">
        <f>ROUND(I1785*I$13,2)</f>
        <v>8111073.5099999998</v>
      </c>
      <c r="O1785" s="254">
        <f t="shared" si="79"/>
        <v>0</v>
      </c>
    </row>
    <row r="1786" spans="1:15" s="263" customFormat="1" ht="15" outlineLevel="1" x14ac:dyDescent="0.25">
      <c r="A1786" s="90"/>
      <c r="B1786" s="91"/>
      <c r="C1786" s="91"/>
      <c r="D1786" s="91"/>
      <c r="E1786" s="103" t="s">
        <v>4273</v>
      </c>
      <c r="F1786" s="93"/>
      <c r="G1786" s="99"/>
      <c r="H1786" s="95"/>
      <c r="I1786" s="96"/>
      <c r="J1786" s="95">
        <f>ROUND(H1786*$I$13,2)</f>
        <v>0</v>
      </c>
      <c r="K1786" s="96"/>
      <c r="L1786" s="96"/>
      <c r="M1786" s="260"/>
      <c r="N1786" s="261">
        <f>ROUND(I1786*H$13*I$13,2)</f>
        <v>0</v>
      </c>
      <c r="O1786" s="262">
        <f t="shared" si="79"/>
        <v>0</v>
      </c>
    </row>
    <row r="1787" spans="1:15" s="28" customFormat="1" ht="22.5" outlineLevel="1" x14ac:dyDescent="0.25">
      <c r="A1787" s="90" t="s">
        <v>4274</v>
      </c>
      <c r="B1787" s="91" t="s">
        <v>4236</v>
      </c>
      <c r="C1787" s="91" t="s">
        <v>91</v>
      </c>
      <c r="D1787" s="91" t="s">
        <v>4275</v>
      </c>
      <c r="E1787" s="92" t="s">
        <v>4276</v>
      </c>
      <c r="F1787" s="93" t="s">
        <v>180</v>
      </c>
      <c r="G1787" s="100">
        <v>0.12</v>
      </c>
      <c r="H1787" s="95">
        <f>ROUND(I1787/G1787,2)</f>
        <v>28183.83</v>
      </c>
      <c r="I1787" s="96">
        <v>3382.06</v>
      </c>
      <c r="J1787" s="95">
        <f>ROUND(H1787*$H$13*$I$13,2)</f>
        <v>31370.89</v>
      </c>
      <c r="K1787" s="96">
        <f>ROUND(G1787*J1787,2)</f>
        <v>3764.51</v>
      </c>
      <c r="L1787" s="89"/>
      <c r="M1787" s="235"/>
      <c r="N1787" s="253">
        <f>ROUND(I1787*H$13*I$13,2)</f>
        <v>3764.51</v>
      </c>
      <c r="O1787" s="254">
        <f t="shared" si="79"/>
        <v>0</v>
      </c>
    </row>
    <row r="1788" spans="1:15" s="28" customFormat="1" ht="15" outlineLevel="1" x14ac:dyDescent="0.25">
      <c r="A1788" s="90" t="s">
        <v>4277</v>
      </c>
      <c r="B1788" s="91" t="s">
        <v>4236</v>
      </c>
      <c r="C1788" s="91" t="s">
        <v>207</v>
      </c>
      <c r="D1788" s="91" t="s">
        <v>4278</v>
      </c>
      <c r="E1788" s="92" t="s">
        <v>4279</v>
      </c>
      <c r="F1788" s="93" t="s">
        <v>297</v>
      </c>
      <c r="G1788" s="101">
        <v>7.0000000000000001E-3</v>
      </c>
      <c r="H1788" s="95">
        <f>ROUND(I1788/G1788,2)</f>
        <v>99407.14</v>
      </c>
      <c r="I1788" s="96">
        <v>695.85</v>
      </c>
      <c r="J1788" s="95">
        <f>ROUND(H1788*$H$13*$I$13,2)</f>
        <v>110648.22</v>
      </c>
      <c r="K1788" s="96">
        <f>ROUND(G1788*J1788,2)</f>
        <v>774.54</v>
      </c>
      <c r="L1788" s="89"/>
      <c r="M1788" s="235"/>
      <c r="N1788" s="253">
        <f>ROUND(I1788*H$13*I$13,2)</f>
        <v>774.54</v>
      </c>
      <c r="O1788" s="254">
        <f t="shared" si="79"/>
        <v>0</v>
      </c>
    </row>
    <row r="1789" spans="1:15" s="28" customFormat="1" ht="22.5" outlineLevel="1" x14ac:dyDescent="0.25">
      <c r="A1789" s="90" t="s">
        <v>4280</v>
      </c>
      <c r="B1789" s="91" t="s">
        <v>4236</v>
      </c>
      <c r="C1789" s="91" t="s">
        <v>94</v>
      </c>
      <c r="D1789" s="91" t="s">
        <v>4281</v>
      </c>
      <c r="E1789" s="92" t="s">
        <v>4282</v>
      </c>
      <c r="F1789" s="93" t="s">
        <v>180</v>
      </c>
      <c r="G1789" s="100">
        <v>0.08</v>
      </c>
      <c r="H1789" s="95">
        <f>ROUND(I1789/G1789,2)</f>
        <v>25149.13</v>
      </c>
      <c r="I1789" s="96">
        <v>2011.93</v>
      </c>
      <c r="J1789" s="95">
        <f>ROUND(H1789*$H$13*$I$13,2)</f>
        <v>27993.02</v>
      </c>
      <c r="K1789" s="96">
        <f>ROUND(G1789*J1789,2)</f>
        <v>2239.44</v>
      </c>
      <c r="L1789" s="89"/>
      <c r="M1789" s="235"/>
      <c r="N1789" s="253">
        <f>ROUND(I1789*H$13*I$13,2)</f>
        <v>2239.44</v>
      </c>
      <c r="O1789" s="254">
        <f t="shared" si="79"/>
        <v>0</v>
      </c>
    </row>
    <row r="1790" spans="1:15" s="28" customFormat="1" ht="15" outlineLevel="1" x14ac:dyDescent="0.25">
      <c r="A1790" s="90" t="s">
        <v>4283</v>
      </c>
      <c r="B1790" s="91" t="s">
        <v>4236</v>
      </c>
      <c r="C1790" s="91" t="s">
        <v>216</v>
      </c>
      <c r="D1790" s="91" t="s">
        <v>4284</v>
      </c>
      <c r="E1790" s="92" t="s">
        <v>4285</v>
      </c>
      <c r="F1790" s="93" t="s">
        <v>297</v>
      </c>
      <c r="G1790" s="100">
        <v>0.01</v>
      </c>
      <c r="H1790" s="95">
        <f>ROUND(I1790/G1790,2)</f>
        <v>58514</v>
      </c>
      <c r="I1790" s="96">
        <v>585.14</v>
      </c>
      <c r="J1790" s="95">
        <f>ROUND(H1790*$H$13*$I$13,2)</f>
        <v>65130.83</v>
      </c>
      <c r="K1790" s="96">
        <f>ROUND(G1790*J1790,2)</f>
        <v>651.30999999999995</v>
      </c>
      <c r="L1790" s="89"/>
      <c r="M1790" s="235"/>
      <c r="N1790" s="253">
        <f>ROUND(I1790*H$13*I$13,2)</f>
        <v>651.30999999999995</v>
      </c>
      <c r="O1790" s="254">
        <f t="shared" si="79"/>
        <v>0</v>
      </c>
    </row>
    <row r="1791" spans="1:15" s="28" customFormat="1" ht="15" outlineLevel="1" x14ac:dyDescent="0.25">
      <c r="A1791" s="90" t="s">
        <v>4286</v>
      </c>
      <c r="B1791" s="91" t="s">
        <v>4236</v>
      </c>
      <c r="C1791" s="91" t="s">
        <v>95</v>
      </c>
      <c r="D1791" s="91" t="s">
        <v>4287</v>
      </c>
      <c r="E1791" s="92" t="s">
        <v>4288</v>
      </c>
      <c r="F1791" s="93" t="s">
        <v>1827</v>
      </c>
      <c r="G1791" s="98">
        <v>0.3</v>
      </c>
      <c r="H1791" s="95">
        <f>ROUND(I1791/G1791,2)</f>
        <v>15325.6</v>
      </c>
      <c r="I1791" s="96">
        <v>4597.68</v>
      </c>
      <c r="J1791" s="95">
        <f>ROUND(H1791*$H$13*$I$13,2)</f>
        <v>17058.64</v>
      </c>
      <c r="K1791" s="96">
        <f>ROUND(G1791*J1791,2)</f>
        <v>5117.59</v>
      </c>
      <c r="L1791" s="89"/>
      <c r="M1791" s="235"/>
      <c r="N1791" s="253">
        <f>ROUND(I1791*H$13*I$13,2)</f>
        <v>5117.59</v>
      </c>
      <c r="O1791" s="254">
        <f t="shared" si="79"/>
        <v>0</v>
      </c>
    </row>
    <row r="1792" spans="1:15" s="28" customFormat="1" ht="15" outlineLevel="1" x14ac:dyDescent="0.25">
      <c r="A1792" s="90" t="s">
        <v>4289</v>
      </c>
      <c r="B1792" s="91" t="s">
        <v>4236</v>
      </c>
      <c r="C1792" s="91" t="s">
        <v>224</v>
      </c>
      <c r="D1792" s="91" t="s">
        <v>4290</v>
      </c>
      <c r="E1792" s="92" t="s">
        <v>4291</v>
      </c>
      <c r="F1792" s="93" t="s">
        <v>297</v>
      </c>
      <c r="G1792" s="101">
        <v>3.4000000000000002E-2</v>
      </c>
      <c r="H1792" s="95">
        <f>ROUND(I1792/G1792,2)</f>
        <v>49915.29</v>
      </c>
      <c r="I1792" s="96">
        <v>1697.12</v>
      </c>
      <c r="J1792" s="95">
        <f>ROUND(H1792*$H$13*$I$13,2)</f>
        <v>55559.77</v>
      </c>
      <c r="K1792" s="96">
        <f>ROUND(G1792*J1792,2)</f>
        <v>1889.03</v>
      </c>
      <c r="L1792" s="89"/>
      <c r="M1792" s="235"/>
      <c r="N1792" s="253">
        <f>ROUND(I1792*H$13*I$13,2)</f>
        <v>1889.03</v>
      </c>
      <c r="O1792" s="254">
        <f t="shared" si="79"/>
        <v>0</v>
      </c>
    </row>
    <row r="1793" spans="1:15" s="28" customFormat="1" ht="22.5" outlineLevel="1" x14ac:dyDescent="0.25">
      <c r="A1793" s="90" t="s">
        <v>4292</v>
      </c>
      <c r="B1793" s="91" t="s">
        <v>4236</v>
      </c>
      <c r="C1793" s="91" t="s">
        <v>115</v>
      </c>
      <c r="D1793" s="91" t="s">
        <v>4293</v>
      </c>
      <c r="E1793" s="92" t="s">
        <v>4294</v>
      </c>
      <c r="F1793" s="93" t="s">
        <v>297</v>
      </c>
      <c r="G1793" s="100">
        <v>0.18</v>
      </c>
      <c r="H1793" s="95">
        <f>ROUND(I1793/G1793,2)</f>
        <v>75991.22</v>
      </c>
      <c r="I1793" s="96">
        <v>13678.42</v>
      </c>
      <c r="J1793" s="95">
        <f>ROUND(H1793*$H$13*$I$13,2)</f>
        <v>84584.4</v>
      </c>
      <c r="K1793" s="96">
        <f>ROUND(G1793*J1793,2)</f>
        <v>15225.19</v>
      </c>
      <c r="L1793" s="89"/>
      <c r="M1793" s="235"/>
      <c r="N1793" s="253">
        <f>ROUND(I1793*H$13*I$13,2)</f>
        <v>15225.19</v>
      </c>
      <c r="O1793" s="254">
        <f t="shared" si="79"/>
        <v>0</v>
      </c>
    </row>
    <row r="1794" spans="1:15" s="28" customFormat="1" ht="15" outlineLevel="1" x14ac:dyDescent="0.25">
      <c r="A1794" s="90" t="s">
        <v>4295</v>
      </c>
      <c r="B1794" s="91" t="s">
        <v>4236</v>
      </c>
      <c r="C1794" s="91" t="s">
        <v>231</v>
      </c>
      <c r="D1794" s="91" t="s">
        <v>4296</v>
      </c>
      <c r="E1794" s="92" t="s">
        <v>4297</v>
      </c>
      <c r="F1794" s="93" t="s">
        <v>297</v>
      </c>
      <c r="G1794" s="97">
        <v>0.18540000000000001</v>
      </c>
      <c r="H1794" s="95">
        <f>ROUND(I1794/G1794,2)</f>
        <v>78534.36</v>
      </c>
      <c r="I1794" s="96">
        <v>14560.27</v>
      </c>
      <c r="J1794" s="95">
        <f>ROUND(H1794*$H$13*$I$13,2)</f>
        <v>87415.12</v>
      </c>
      <c r="K1794" s="96">
        <f>ROUND(G1794*J1794,2)</f>
        <v>16206.76</v>
      </c>
      <c r="L1794" s="89"/>
      <c r="M1794" s="235"/>
      <c r="N1794" s="253">
        <f>ROUND(I1794*H$13*I$13,2)</f>
        <v>16206.76</v>
      </c>
      <c r="O1794" s="254">
        <f t="shared" si="79"/>
        <v>0</v>
      </c>
    </row>
    <row r="1795" spans="1:15" s="28" customFormat="1" ht="15" outlineLevel="1" x14ac:dyDescent="0.25">
      <c r="A1795" s="90"/>
      <c r="B1795" s="91"/>
      <c r="C1795" s="91"/>
      <c r="D1795" s="91"/>
      <c r="E1795" s="103" t="s">
        <v>4298</v>
      </c>
      <c r="F1795" s="93"/>
      <c r="G1795" s="97"/>
      <c r="H1795" s="95"/>
      <c r="I1795" s="96"/>
      <c r="J1795" s="95"/>
      <c r="K1795" s="96"/>
      <c r="L1795" s="89"/>
      <c r="M1795" s="235"/>
      <c r="N1795" s="253">
        <f>ROUND(I1795*H$13*I$13,2)</f>
        <v>0</v>
      </c>
      <c r="O1795" s="254">
        <f t="shared" si="79"/>
        <v>0</v>
      </c>
    </row>
    <row r="1796" spans="1:15" s="28" customFormat="1" ht="22.5" outlineLevel="1" x14ac:dyDescent="0.25">
      <c r="A1796" s="90" t="s">
        <v>4299</v>
      </c>
      <c r="B1796" s="91" t="s">
        <v>4236</v>
      </c>
      <c r="C1796" s="91" t="s">
        <v>235</v>
      </c>
      <c r="D1796" s="91" t="s">
        <v>4300</v>
      </c>
      <c r="E1796" s="92" t="s">
        <v>4301</v>
      </c>
      <c r="F1796" s="93" t="s">
        <v>180</v>
      </c>
      <c r="G1796" s="101">
        <v>0.52100000000000002</v>
      </c>
      <c r="H1796" s="95">
        <f>ROUND(I1796/G1796,2)</f>
        <v>286919.17</v>
      </c>
      <c r="I1796" s="96">
        <v>149484.89000000001</v>
      </c>
      <c r="J1796" s="95">
        <f>ROUND(H1796*$H$13*$I$13,2)</f>
        <v>319364.33</v>
      </c>
      <c r="K1796" s="96">
        <f>ROUND(G1796*J1796,2)</f>
        <v>166388.82</v>
      </c>
      <c r="L1796" s="89"/>
      <c r="M1796" s="235"/>
      <c r="N1796" s="253">
        <f>ROUND(I1796*H$13*I$13,2)</f>
        <v>166388.82</v>
      </c>
      <c r="O1796" s="254">
        <f t="shared" si="79"/>
        <v>0</v>
      </c>
    </row>
    <row r="1797" spans="1:15" s="28" customFormat="1" ht="15" outlineLevel="1" x14ac:dyDescent="0.25">
      <c r="A1797" s="90" t="s">
        <v>4302</v>
      </c>
      <c r="B1797" s="91" t="s">
        <v>4236</v>
      </c>
      <c r="C1797" s="91" t="s">
        <v>328</v>
      </c>
      <c r="D1797" s="91" t="s">
        <v>4303</v>
      </c>
      <c r="E1797" s="92" t="s">
        <v>4304</v>
      </c>
      <c r="F1797" s="93" t="s">
        <v>371</v>
      </c>
      <c r="G1797" s="101">
        <v>98.468999999999994</v>
      </c>
      <c r="H1797" s="95">
        <f>ROUND(I1797/G1797,2)</f>
        <v>336.53</v>
      </c>
      <c r="I1797" s="96">
        <v>33137.769999999997</v>
      </c>
      <c r="J1797" s="95">
        <f>ROUND(H1797*$H$13*$I$13,2)</f>
        <v>374.59</v>
      </c>
      <c r="K1797" s="96">
        <f>ROUND(G1797*J1797,2)</f>
        <v>36885.5</v>
      </c>
      <c r="L1797" s="89"/>
      <c r="M1797" s="235"/>
      <c r="N1797" s="253">
        <f>ROUND(I1797*H$13*I$13,2)</f>
        <v>36885.03</v>
      </c>
      <c r="O1797" s="254">
        <f t="shared" si="79"/>
        <v>-0.47</v>
      </c>
    </row>
    <row r="1798" spans="1:15" s="28" customFormat="1" ht="15" outlineLevel="1" x14ac:dyDescent="0.25">
      <c r="A1798" s="90" t="s">
        <v>4305</v>
      </c>
      <c r="B1798" s="91" t="s">
        <v>4236</v>
      </c>
      <c r="C1798" s="91" t="s">
        <v>330</v>
      </c>
      <c r="D1798" s="91" t="s">
        <v>4306</v>
      </c>
      <c r="E1798" s="92" t="s">
        <v>4307</v>
      </c>
      <c r="F1798" s="93" t="s">
        <v>185</v>
      </c>
      <c r="G1798" s="98">
        <v>2.1</v>
      </c>
      <c r="H1798" s="95">
        <f>ROUND(I1798/G1798,2)</f>
        <v>6216.68</v>
      </c>
      <c r="I1798" s="96">
        <v>13055.03</v>
      </c>
      <c r="J1798" s="95">
        <f>ROUND(H1798*$H$13*$I$13,2)</f>
        <v>6919.67</v>
      </c>
      <c r="K1798" s="96">
        <f>ROUND(G1798*J1798,2)</f>
        <v>14531.31</v>
      </c>
      <c r="L1798" s="89"/>
      <c r="M1798" s="235"/>
      <c r="N1798" s="253">
        <f>ROUND(I1798*H$13*I$13,2)</f>
        <v>14531.31</v>
      </c>
      <c r="O1798" s="254">
        <f t="shared" si="79"/>
        <v>0</v>
      </c>
    </row>
    <row r="1799" spans="1:15" s="28" customFormat="1" ht="15" outlineLevel="1" x14ac:dyDescent="0.25">
      <c r="A1799" s="90" t="s">
        <v>4308</v>
      </c>
      <c r="B1799" s="91" t="s">
        <v>4236</v>
      </c>
      <c r="C1799" s="91" t="s">
        <v>240</v>
      </c>
      <c r="D1799" s="91" t="s">
        <v>4309</v>
      </c>
      <c r="E1799" s="92" t="s">
        <v>4310</v>
      </c>
      <c r="F1799" s="93" t="s">
        <v>214</v>
      </c>
      <c r="G1799" s="100">
        <v>0.01</v>
      </c>
      <c r="H1799" s="95">
        <f>ROUND(I1799/G1799,2)</f>
        <v>2977244</v>
      </c>
      <c r="I1799" s="96">
        <v>29772.44</v>
      </c>
      <c r="J1799" s="95">
        <f>ROUND(H1799*$H$13*$I$13,2)</f>
        <v>3313914.32</v>
      </c>
      <c r="K1799" s="96">
        <f>ROUND(G1799*J1799,2)</f>
        <v>33139.14</v>
      </c>
      <c r="L1799" s="89"/>
      <c r="M1799" s="235"/>
      <c r="N1799" s="253">
        <f>ROUND(I1799*H$13*I$13,2)</f>
        <v>33139.14</v>
      </c>
      <c r="O1799" s="254">
        <f t="shared" si="79"/>
        <v>0</v>
      </c>
    </row>
    <row r="1800" spans="1:15" s="28" customFormat="1" ht="22.5" outlineLevel="1" x14ac:dyDescent="0.25">
      <c r="A1800" s="90" t="s">
        <v>4311</v>
      </c>
      <c r="B1800" s="91" t="s">
        <v>4236</v>
      </c>
      <c r="C1800" s="91" t="s">
        <v>243</v>
      </c>
      <c r="D1800" s="91" t="s">
        <v>4312</v>
      </c>
      <c r="E1800" s="92" t="s">
        <v>4313</v>
      </c>
      <c r="F1800" s="93" t="s">
        <v>238</v>
      </c>
      <c r="G1800" s="99">
        <v>1</v>
      </c>
      <c r="H1800" s="95">
        <f>ROUND(I1800/G1800,2)</f>
        <v>22816.15</v>
      </c>
      <c r="I1800" s="96">
        <v>22816.15</v>
      </c>
      <c r="J1800" s="95">
        <f>ROUND(H1800*$H$13*$I$13,2)</f>
        <v>25396.23</v>
      </c>
      <c r="K1800" s="96">
        <f>ROUND(G1800*J1800,2)</f>
        <v>25396.23</v>
      </c>
      <c r="L1800" s="89"/>
      <c r="M1800" s="235"/>
      <c r="N1800" s="253">
        <f>ROUND(I1800*H$13*I$13,2)</f>
        <v>25396.23</v>
      </c>
      <c r="O1800" s="254">
        <f t="shared" si="79"/>
        <v>0</v>
      </c>
    </row>
    <row r="1801" spans="1:15" s="28" customFormat="1" ht="15" outlineLevel="1" x14ac:dyDescent="0.25">
      <c r="A1801" s="90" t="s">
        <v>4314</v>
      </c>
      <c r="B1801" s="91" t="s">
        <v>4236</v>
      </c>
      <c r="C1801" s="91" t="s">
        <v>252</v>
      </c>
      <c r="D1801" s="91" t="s">
        <v>4315</v>
      </c>
      <c r="E1801" s="92" t="s">
        <v>4316</v>
      </c>
      <c r="F1801" s="93" t="s">
        <v>214</v>
      </c>
      <c r="G1801" s="100">
        <v>0.01</v>
      </c>
      <c r="H1801" s="95">
        <f>ROUND(I1801/G1801,2)</f>
        <v>1177069</v>
      </c>
      <c r="I1801" s="96">
        <v>11770.69</v>
      </c>
      <c r="J1801" s="95">
        <f>ROUND(H1801*$H$13*$I$13,2)</f>
        <v>1310173.3799999999</v>
      </c>
      <c r="K1801" s="96">
        <f>ROUND(G1801*J1801,2)</f>
        <v>13101.73</v>
      </c>
      <c r="L1801" s="89"/>
      <c r="M1801" s="235"/>
      <c r="N1801" s="253">
        <f>ROUND(I1801*H$13*I$13,2)</f>
        <v>13101.73</v>
      </c>
      <c r="O1801" s="254">
        <f t="shared" si="79"/>
        <v>0</v>
      </c>
    </row>
    <row r="1802" spans="1:15" s="28" customFormat="1" ht="22.5" outlineLevel="1" x14ac:dyDescent="0.25">
      <c r="A1802" s="90" t="s">
        <v>4317</v>
      </c>
      <c r="B1802" s="91" t="s">
        <v>4236</v>
      </c>
      <c r="C1802" s="91" t="s">
        <v>349</v>
      </c>
      <c r="D1802" s="91" t="s">
        <v>4318</v>
      </c>
      <c r="E1802" s="92" t="s">
        <v>4319</v>
      </c>
      <c r="F1802" s="93" t="s">
        <v>238</v>
      </c>
      <c r="G1802" s="99">
        <v>1</v>
      </c>
      <c r="H1802" s="95">
        <f>ROUND(I1802/G1802,2)</f>
        <v>14624.03</v>
      </c>
      <c r="I1802" s="96">
        <v>14624.03</v>
      </c>
      <c r="J1802" s="95">
        <f>ROUND(H1802*$H$13*$I$13,2)</f>
        <v>16277.73</v>
      </c>
      <c r="K1802" s="96">
        <f>ROUND(G1802*J1802,2)</f>
        <v>16277.73</v>
      </c>
      <c r="L1802" s="89"/>
      <c r="M1802" s="235"/>
      <c r="N1802" s="253">
        <f>ROUND(I1802*H$13*I$13,2)</f>
        <v>16277.73</v>
      </c>
      <c r="O1802" s="254">
        <f t="shared" si="79"/>
        <v>0</v>
      </c>
    </row>
    <row r="1803" spans="1:15" s="28" customFormat="1" ht="18" customHeight="1" x14ac:dyDescent="0.25">
      <c r="A1803" s="79" t="s">
        <v>266</v>
      </c>
      <c r="B1803" s="299" t="s">
        <v>4320</v>
      </c>
      <c r="C1803" s="299"/>
      <c r="D1803" s="299"/>
      <c r="E1803" s="80" t="s">
        <v>4321</v>
      </c>
      <c r="F1803" s="81"/>
      <c r="G1803" s="82"/>
      <c r="H1803" s="83">
        <v>2333055.61</v>
      </c>
      <c r="I1803" s="83">
        <f>SUM(I1806:I1842)</f>
        <v>2333055.61</v>
      </c>
      <c r="J1803" s="83"/>
      <c r="K1803" s="83">
        <f t="shared" ref="K1803" si="82">SUM(K1806:K1842)</f>
        <v>2596877.94</v>
      </c>
      <c r="L1803" s="83"/>
      <c r="M1803" s="235"/>
      <c r="N1803" s="253">
        <f>ROUND(I1803*H$13*I$13,2)</f>
        <v>2596880.34</v>
      </c>
      <c r="O1803" s="254">
        <f t="shared" si="79"/>
        <v>2.4</v>
      </c>
    </row>
    <row r="1804" spans="1:15" s="11" customFormat="1" ht="18" customHeight="1" outlineLevel="1" x14ac:dyDescent="0.25">
      <c r="A1804" s="85"/>
      <c r="B1804" s="125"/>
      <c r="C1804" s="125"/>
      <c r="D1804" s="125"/>
      <c r="E1804" s="126" t="s">
        <v>4322</v>
      </c>
      <c r="F1804" s="86"/>
      <c r="G1804" s="87"/>
      <c r="H1804" s="88"/>
      <c r="I1804" s="88"/>
      <c r="J1804" s="88"/>
      <c r="K1804" s="88"/>
      <c r="L1804" s="88"/>
      <c r="M1804" s="236"/>
      <c r="N1804" s="253">
        <f>ROUND(I1804*H$13*I$13,2)</f>
        <v>0</v>
      </c>
      <c r="O1804" s="254">
        <f t="shared" si="79"/>
        <v>0</v>
      </c>
    </row>
    <row r="1805" spans="1:15" s="11" customFormat="1" ht="18" customHeight="1" outlineLevel="1" x14ac:dyDescent="0.25">
      <c r="A1805" s="85"/>
      <c r="B1805" s="125"/>
      <c r="C1805" s="125"/>
      <c r="D1805" s="125"/>
      <c r="E1805" s="126" t="s">
        <v>4323</v>
      </c>
      <c r="F1805" s="86"/>
      <c r="G1805" s="87"/>
      <c r="H1805" s="88"/>
      <c r="I1805" s="88"/>
      <c r="J1805" s="88"/>
      <c r="K1805" s="88"/>
      <c r="L1805" s="88"/>
      <c r="M1805" s="236"/>
      <c r="N1805" s="253">
        <f>ROUND(I1805*H$13*I$13,2)</f>
        <v>0</v>
      </c>
      <c r="O1805" s="254">
        <f t="shared" si="79"/>
        <v>0</v>
      </c>
    </row>
    <row r="1806" spans="1:15" s="28" customFormat="1" ht="22.5" outlineLevel="1" x14ac:dyDescent="0.25">
      <c r="A1806" s="90" t="s">
        <v>377</v>
      </c>
      <c r="B1806" s="91" t="s">
        <v>4324</v>
      </c>
      <c r="C1806" s="91" t="s">
        <v>40</v>
      </c>
      <c r="D1806" s="91" t="s">
        <v>4325</v>
      </c>
      <c r="E1806" s="92" t="s">
        <v>4326</v>
      </c>
      <c r="F1806" s="93" t="s">
        <v>168</v>
      </c>
      <c r="G1806" s="94">
        <v>0.26604</v>
      </c>
      <c r="H1806" s="95">
        <f>ROUND(I1806/G1806,2)</f>
        <v>90015.94</v>
      </c>
      <c r="I1806" s="96">
        <v>23947.84</v>
      </c>
      <c r="J1806" s="95">
        <f>ROUND(H1806*$H$13*$I$13,2)</f>
        <v>100195.05</v>
      </c>
      <c r="K1806" s="96">
        <f>ROUND(G1806*J1806,2)</f>
        <v>26655.89</v>
      </c>
      <c r="L1806" s="89"/>
      <c r="M1806" s="235"/>
      <c r="N1806" s="253">
        <f>ROUND(I1806*H$13*I$13,2)</f>
        <v>26655.89</v>
      </c>
      <c r="O1806" s="254">
        <f t="shared" si="79"/>
        <v>0</v>
      </c>
    </row>
    <row r="1807" spans="1:15" s="28" customFormat="1" ht="22.5" outlineLevel="1" x14ac:dyDescent="0.25">
      <c r="A1807" s="90" t="s">
        <v>382</v>
      </c>
      <c r="B1807" s="91" t="s">
        <v>4324</v>
      </c>
      <c r="C1807" s="91" t="s">
        <v>41</v>
      </c>
      <c r="D1807" s="91" t="s">
        <v>4171</v>
      </c>
      <c r="E1807" s="92" t="s">
        <v>4172</v>
      </c>
      <c r="F1807" s="93" t="s">
        <v>172</v>
      </c>
      <c r="G1807" s="97">
        <v>0.29559999999999997</v>
      </c>
      <c r="H1807" s="95">
        <f>ROUND(I1807/G1807,2)</f>
        <v>160490.63</v>
      </c>
      <c r="I1807" s="96">
        <v>47441.03</v>
      </c>
      <c r="J1807" s="95">
        <f>ROUND(H1807*$H$13*$I$13,2)</f>
        <v>178639.1</v>
      </c>
      <c r="K1807" s="96">
        <f>ROUND(G1807*J1807,2)</f>
        <v>52805.72</v>
      </c>
      <c r="L1807" s="89"/>
      <c r="M1807" s="235"/>
      <c r="N1807" s="253">
        <f>ROUND(I1807*H$13*I$13,2)</f>
        <v>52805.72</v>
      </c>
      <c r="O1807" s="254">
        <f t="shared" si="79"/>
        <v>0</v>
      </c>
    </row>
    <row r="1808" spans="1:15" s="28" customFormat="1" ht="22.5" outlineLevel="1" x14ac:dyDescent="0.25">
      <c r="A1808" s="90" t="s">
        <v>2773</v>
      </c>
      <c r="B1808" s="91" t="s">
        <v>4324</v>
      </c>
      <c r="C1808" s="91" t="s">
        <v>44</v>
      </c>
      <c r="D1808" s="91" t="s">
        <v>4327</v>
      </c>
      <c r="E1808" s="92" t="s">
        <v>4328</v>
      </c>
      <c r="F1808" s="93" t="s">
        <v>168</v>
      </c>
      <c r="G1808" s="97">
        <v>0.2366</v>
      </c>
      <c r="H1808" s="95">
        <f>ROUND(I1808/G1808,2)</f>
        <v>78141.210000000006</v>
      </c>
      <c r="I1808" s="96">
        <v>18488.21</v>
      </c>
      <c r="J1808" s="95">
        <f>ROUND(H1808*$H$13*$I$13,2)</f>
        <v>86977.51</v>
      </c>
      <c r="K1808" s="96">
        <f>ROUND(G1808*J1808,2)</f>
        <v>20578.88</v>
      </c>
      <c r="L1808" s="89"/>
      <c r="M1808" s="235"/>
      <c r="N1808" s="253">
        <f>ROUND(I1808*H$13*I$13,2)</f>
        <v>20578.88</v>
      </c>
      <c r="O1808" s="254">
        <f t="shared" si="79"/>
        <v>0</v>
      </c>
    </row>
    <row r="1809" spans="1:15" s="28" customFormat="1" ht="22.5" outlineLevel="1" x14ac:dyDescent="0.25">
      <c r="A1809" s="90" t="s">
        <v>2776</v>
      </c>
      <c r="B1809" s="91" t="s">
        <v>4324</v>
      </c>
      <c r="C1809" s="91" t="s">
        <v>46</v>
      </c>
      <c r="D1809" s="91" t="s">
        <v>174</v>
      </c>
      <c r="E1809" s="92" t="s">
        <v>175</v>
      </c>
      <c r="F1809" s="93" t="s">
        <v>176</v>
      </c>
      <c r="G1809" s="100">
        <v>461.37</v>
      </c>
      <c r="H1809" s="95">
        <f>ROUND(I1809/G1809,2)</f>
        <v>645.15</v>
      </c>
      <c r="I1809" s="96">
        <v>297653.23</v>
      </c>
      <c r="J1809" s="95">
        <f>ROUND(H1809*$H$13*$I$13,2)</f>
        <v>718.1</v>
      </c>
      <c r="K1809" s="96">
        <f>ROUND(G1809*J1809,2)</f>
        <v>331309.8</v>
      </c>
      <c r="L1809" s="89"/>
      <c r="M1809" s="235"/>
      <c r="N1809" s="253">
        <f>ROUND(I1809*H$13*I$13,2)</f>
        <v>331312.21000000002</v>
      </c>
      <c r="O1809" s="254">
        <f t="shared" si="79"/>
        <v>2.41</v>
      </c>
    </row>
    <row r="1810" spans="1:15" s="28" customFormat="1" ht="15" outlineLevel="1" x14ac:dyDescent="0.25">
      <c r="A1810" s="90" t="s">
        <v>2779</v>
      </c>
      <c r="B1810" s="91" t="s">
        <v>4324</v>
      </c>
      <c r="C1810" s="91" t="s">
        <v>50</v>
      </c>
      <c r="D1810" s="91" t="s">
        <v>187</v>
      </c>
      <c r="E1810" s="92" t="s">
        <v>188</v>
      </c>
      <c r="F1810" s="93" t="s">
        <v>172</v>
      </c>
      <c r="G1810" s="100">
        <v>0.59</v>
      </c>
      <c r="H1810" s="95">
        <f>ROUND(I1810/G1810,2)</f>
        <v>81143.44</v>
      </c>
      <c r="I1810" s="96">
        <v>47874.63</v>
      </c>
      <c r="J1810" s="95">
        <f>ROUND(H1810*$H$13*$I$13,2)</f>
        <v>90319.24</v>
      </c>
      <c r="K1810" s="96">
        <f>ROUND(G1810*J1810,2)</f>
        <v>53288.35</v>
      </c>
      <c r="L1810" s="89"/>
      <c r="M1810" s="235"/>
      <c r="N1810" s="253">
        <f>ROUND(I1810*H$13*I$13,2)</f>
        <v>53288.35</v>
      </c>
      <c r="O1810" s="254">
        <f t="shared" si="79"/>
        <v>0</v>
      </c>
    </row>
    <row r="1811" spans="1:15" s="28" customFormat="1" ht="15" outlineLevel="1" x14ac:dyDescent="0.25">
      <c r="A1811" s="90" t="s">
        <v>2783</v>
      </c>
      <c r="B1811" s="91" t="s">
        <v>4324</v>
      </c>
      <c r="C1811" s="91" t="s">
        <v>1907</v>
      </c>
      <c r="D1811" s="91" t="s">
        <v>183</v>
      </c>
      <c r="E1811" s="92" t="s">
        <v>184</v>
      </c>
      <c r="F1811" s="93" t="s">
        <v>185</v>
      </c>
      <c r="G1811" s="100">
        <v>59.59</v>
      </c>
      <c r="H1811" s="95">
        <f>ROUND(I1811/G1811,2)</f>
        <v>1461.91</v>
      </c>
      <c r="I1811" s="96">
        <v>87115.45</v>
      </c>
      <c r="J1811" s="95">
        <f>ROUND(H1811*$H$13*$I$13,2)</f>
        <v>1627.22</v>
      </c>
      <c r="K1811" s="96">
        <f>ROUND(G1811*J1811,2)</f>
        <v>96966.04</v>
      </c>
      <c r="L1811" s="89"/>
      <c r="M1811" s="235"/>
      <c r="N1811" s="253">
        <f>ROUND(I1811*H$13*I$13,2)</f>
        <v>96966.57</v>
      </c>
      <c r="O1811" s="254">
        <f t="shared" si="79"/>
        <v>0.53</v>
      </c>
    </row>
    <row r="1812" spans="1:15" s="28" customFormat="1" ht="15" outlineLevel="1" x14ac:dyDescent="0.25">
      <c r="A1812" s="90"/>
      <c r="B1812" s="91"/>
      <c r="C1812" s="91"/>
      <c r="D1812" s="91"/>
      <c r="E1812" s="103" t="s">
        <v>4329</v>
      </c>
      <c r="F1812" s="93"/>
      <c r="G1812" s="100"/>
      <c r="H1812" s="95"/>
      <c r="I1812" s="96"/>
      <c r="J1812" s="95"/>
      <c r="K1812" s="96"/>
      <c r="L1812" s="89"/>
      <c r="M1812" s="235"/>
      <c r="N1812" s="253">
        <f>ROUND(I1812*H$13*I$13,2)</f>
        <v>0</v>
      </c>
      <c r="O1812" s="254">
        <f t="shared" si="79"/>
        <v>0</v>
      </c>
    </row>
    <row r="1813" spans="1:15" s="28" customFormat="1" ht="17.25" customHeight="1" outlineLevel="1" x14ac:dyDescent="0.25">
      <c r="A1813" s="90" t="s">
        <v>4330</v>
      </c>
      <c r="B1813" s="91" t="s">
        <v>4324</v>
      </c>
      <c r="C1813" s="91" t="s">
        <v>54</v>
      </c>
      <c r="D1813" s="91" t="s">
        <v>4252</v>
      </c>
      <c r="E1813" s="92" t="s">
        <v>4253</v>
      </c>
      <c r="F1813" s="93" t="s">
        <v>172</v>
      </c>
      <c r="G1813" s="97">
        <v>0.12740000000000001</v>
      </c>
      <c r="H1813" s="95">
        <f>ROUND(I1813/G1813,2)</f>
        <v>232536.03</v>
      </c>
      <c r="I1813" s="96">
        <v>29625.09</v>
      </c>
      <c r="J1813" s="95">
        <f>ROUND(H1813*$H$13*$I$13,2)</f>
        <v>258831.48</v>
      </c>
      <c r="K1813" s="96">
        <f>ROUND(G1813*J1813,2)</f>
        <v>32975.129999999997</v>
      </c>
      <c r="L1813" s="89"/>
      <c r="M1813" s="235"/>
      <c r="N1813" s="253">
        <f>ROUND(I1813*H$13*I$13,2)</f>
        <v>32975.129999999997</v>
      </c>
      <c r="O1813" s="254">
        <f t="shared" si="79"/>
        <v>0</v>
      </c>
    </row>
    <row r="1814" spans="1:15" s="28" customFormat="1" ht="15" outlineLevel="1" x14ac:dyDescent="0.25">
      <c r="A1814" s="90" t="s">
        <v>4331</v>
      </c>
      <c r="B1814" s="91" t="s">
        <v>4324</v>
      </c>
      <c r="C1814" s="91" t="s">
        <v>1950</v>
      </c>
      <c r="D1814" s="91" t="s">
        <v>4332</v>
      </c>
      <c r="E1814" s="92" t="s">
        <v>4333</v>
      </c>
      <c r="F1814" s="93" t="s">
        <v>185</v>
      </c>
      <c r="G1814" s="100">
        <v>12.99</v>
      </c>
      <c r="H1814" s="95">
        <f>ROUND(I1814/G1814,2)</f>
        <v>5695.39</v>
      </c>
      <c r="I1814" s="96">
        <v>73983.06</v>
      </c>
      <c r="J1814" s="95">
        <f>ROUND(H1814*$H$13*$I$13,2)</f>
        <v>6339.43</v>
      </c>
      <c r="K1814" s="96">
        <f>ROUND(G1814*J1814,2)</f>
        <v>82349.2</v>
      </c>
      <c r="L1814" s="89"/>
      <c r="M1814" s="235"/>
      <c r="N1814" s="253">
        <f>ROUND(I1814*H$13*I$13,2)</f>
        <v>82349.149999999994</v>
      </c>
      <c r="O1814" s="254">
        <f t="shared" si="79"/>
        <v>-0.05</v>
      </c>
    </row>
    <row r="1815" spans="1:15" s="28" customFormat="1" ht="15" outlineLevel="1" x14ac:dyDescent="0.25">
      <c r="A1815" s="90" t="s">
        <v>4334</v>
      </c>
      <c r="B1815" s="91" t="s">
        <v>4324</v>
      </c>
      <c r="C1815" s="91" t="s">
        <v>58</v>
      </c>
      <c r="D1815" s="91" t="s">
        <v>4335</v>
      </c>
      <c r="E1815" s="92" t="s">
        <v>4336</v>
      </c>
      <c r="F1815" s="93" t="s">
        <v>185</v>
      </c>
      <c r="G1815" s="99">
        <v>10</v>
      </c>
      <c r="H1815" s="95">
        <f>ROUND(I1815/G1815,2)</f>
        <v>3229.66</v>
      </c>
      <c r="I1815" s="96">
        <v>32296.57</v>
      </c>
      <c r="J1815" s="95">
        <f>ROUND(H1815*$H$13*$I$13,2)</f>
        <v>3594.87</v>
      </c>
      <c r="K1815" s="96">
        <f>ROUND(G1815*J1815,2)</f>
        <v>35948.699999999997</v>
      </c>
      <c r="L1815" s="89"/>
      <c r="M1815" s="235"/>
      <c r="N1815" s="253">
        <f>ROUND(I1815*H$13*I$13,2)</f>
        <v>35948.699999999997</v>
      </c>
      <c r="O1815" s="254">
        <f t="shared" si="79"/>
        <v>0</v>
      </c>
    </row>
    <row r="1816" spans="1:15" s="28" customFormat="1" ht="15" outlineLevel="1" x14ac:dyDescent="0.25">
      <c r="A1816" s="90" t="s">
        <v>4337</v>
      </c>
      <c r="B1816" s="91" t="s">
        <v>4324</v>
      </c>
      <c r="C1816" s="91" t="s">
        <v>2005</v>
      </c>
      <c r="D1816" s="91" t="s">
        <v>183</v>
      </c>
      <c r="E1816" s="92" t="s">
        <v>184</v>
      </c>
      <c r="F1816" s="93" t="s">
        <v>185</v>
      </c>
      <c r="G1816" s="99">
        <v>12</v>
      </c>
      <c r="H1816" s="95">
        <f>ROUND(I1816/G1816,2)</f>
        <v>1461.91</v>
      </c>
      <c r="I1816" s="96">
        <v>17542.97</v>
      </c>
      <c r="J1816" s="95">
        <f>ROUND(H1816*$H$13*$I$13,2)</f>
        <v>1627.22</v>
      </c>
      <c r="K1816" s="96">
        <f>ROUND(G1816*J1816,2)</f>
        <v>19526.64</v>
      </c>
      <c r="L1816" s="89"/>
      <c r="M1816" s="235"/>
      <c r="N1816" s="253">
        <f>ROUND(I1816*H$13*I$13,2)</f>
        <v>19526.75</v>
      </c>
      <c r="O1816" s="254">
        <f t="shared" si="79"/>
        <v>0.11</v>
      </c>
    </row>
    <row r="1817" spans="1:15" s="28" customFormat="1" ht="15" outlineLevel="1" x14ac:dyDescent="0.25">
      <c r="A1817" s="90" t="s">
        <v>4338</v>
      </c>
      <c r="B1817" s="91" t="s">
        <v>4324</v>
      </c>
      <c r="C1817" s="91" t="s">
        <v>62</v>
      </c>
      <c r="D1817" s="91" t="s">
        <v>877</v>
      </c>
      <c r="E1817" s="92" t="s">
        <v>878</v>
      </c>
      <c r="F1817" s="93" t="s">
        <v>297</v>
      </c>
      <c r="G1817" s="97">
        <v>9.4299999999999995E-2</v>
      </c>
      <c r="H1817" s="95">
        <f>ROUND(I1817/G1817,2)</f>
        <v>17606.150000000001</v>
      </c>
      <c r="I1817" s="96">
        <v>1660.26</v>
      </c>
      <c r="J1817" s="95">
        <f>ROUND(H1817*$H$13*$I$13,2)</f>
        <v>19597.07</v>
      </c>
      <c r="K1817" s="96">
        <f>ROUND(G1817*J1817,2)</f>
        <v>1848</v>
      </c>
      <c r="L1817" s="89"/>
      <c r="M1817" s="235"/>
      <c r="N1817" s="253">
        <f>ROUND(I1817*H$13*I$13,2)</f>
        <v>1848</v>
      </c>
      <c r="O1817" s="254">
        <f t="shared" si="79"/>
        <v>0</v>
      </c>
    </row>
    <row r="1818" spans="1:15" s="28" customFormat="1" ht="15" outlineLevel="1" x14ac:dyDescent="0.25">
      <c r="A1818" s="90" t="s">
        <v>4339</v>
      </c>
      <c r="B1818" s="91" t="s">
        <v>4324</v>
      </c>
      <c r="C1818" s="91" t="s">
        <v>2013</v>
      </c>
      <c r="D1818" s="91" t="s">
        <v>397</v>
      </c>
      <c r="E1818" s="92" t="s">
        <v>398</v>
      </c>
      <c r="F1818" s="93" t="s">
        <v>297</v>
      </c>
      <c r="G1818" s="97">
        <v>9.4299999999999995E-2</v>
      </c>
      <c r="H1818" s="95">
        <f>ROUND(I1818/G1818,2)</f>
        <v>57698.94</v>
      </c>
      <c r="I1818" s="96">
        <v>5441.01</v>
      </c>
      <c r="J1818" s="95">
        <f>ROUND(H1818*$H$13*$I$13,2)</f>
        <v>64223.61</v>
      </c>
      <c r="K1818" s="96">
        <f>ROUND(G1818*J1818,2)</f>
        <v>6056.29</v>
      </c>
      <c r="L1818" s="89"/>
      <c r="M1818" s="235"/>
      <c r="N1818" s="253">
        <f>ROUND(I1818*H$13*I$13,2)</f>
        <v>6056.29</v>
      </c>
      <c r="O1818" s="254">
        <f t="shared" si="79"/>
        <v>0</v>
      </c>
    </row>
    <row r="1819" spans="1:15" s="28" customFormat="1" ht="22.5" outlineLevel="1" x14ac:dyDescent="0.25">
      <c r="A1819" s="90" t="s">
        <v>4340</v>
      </c>
      <c r="B1819" s="91" t="s">
        <v>4324</v>
      </c>
      <c r="C1819" s="91" t="s">
        <v>70</v>
      </c>
      <c r="D1819" s="91" t="s">
        <v>4341</v>
      </c>
      <c r="E1819" s="92" t="s">
        <v>4342</v>
      </c>
      <c r="F1819" s="93" t="s">
        <v>172</v>
      </c>
      <c r="G1819" s="94">
        <v>0.22606999999999999</v>
      </c>
      <c r="H1819" s="95">
        <f>ROUND(I1819/G1819,2)</f>
        <v>743838.5</v>
      </c>
      <c r="I1819" s="96">
        <v>168159.57</v>
      </c>
      <c r="J1819" s="95">
        <f>ROUND(H1819*$H$13*$I$13,2)</f>
        <v>827952.65</v>
      </c>
      <c r="K1819" s="96">
        <f>ROUND(G1819*J1819,2)</f>
        <v>187175.26</v>
      </c>
      <c r="L1819" s="89"/>
      <c r="M1819" s="235"/>
      <c r="N1819" s="253">
        <f>ROUND(I1819*H$13*I$13,2)</f>
        <v>187175.26</v>
      </c>
      <c r="O1819" s="254">
        <f t="shared" si="79"/>
        <v>0</v>
      </c>
    </row>
    <row r="1820" spans="1:15" s="28" customFormat="1" ht="15" outlineLevel="1" x14ac:dyDescent="0.25">
      <c r="A1820" s="90" t="s">
        <v>4343</v>
      </c>
      <c r="B1820" s="91" t="s">
        <v>4324</v>
      </c>
      <c r="C1820" s="91" t="s">
        <v>91</v>
      </c>
      <c r="D1820" s="91" t="s">
        <v>4344</v>
      </c>
      <c r="E1820" s="92" t="s">
        <v>4345</v>
      </c>
      <c r="F1820" s="93" t="s">
        <v>185</v>
      </c>
      <c r="G1820" s="100">
        <v>0.52</v>
      </c>
      <c r="H1820" s="95">
        <f>ROUND(I1820/G1820,2)</f>
        <v>7815.73</v>
      </c>
      <c r="I1820" s="96">
        <v>4064.18</v>
      </c>
      <c r="J1820" s="95">
        <f>ROUND(H1820*$H$13*$I$13,2)</f>
        <v>8699.5400000000009</v>
      </c>
      <c r="K1820" s="96">
        <f>ROUND(G1820*J1820,2)</f>
        <v>4523.76</v>
      </c>
      <c r="L1820" s="89"/>
      <c r="M1820" s="235"/>
      <c r="N1820" s="253">
        <f>ROUND(I1820*H$13*I$13,2)</f>
        <v>4523.76</v>
      </c>
      <c r="O1820" s="254">
        <f t="shared" si="79"/>
        <v>0</v>
      </c>
    </row>
    <row r="1821" spans="1:15" s="28" customFormat="1" ht="22.5" outlineLevel="1" x14ac:dyDescent="0.25">
      <c r="A1821" s="90" t="s">
        <v>4346</v>
      </c>
      <c r="B1821" s="91" t="s">
        <v>4324</v>
      </c>
      <c r="C1821" s="91" t="s">
        <v>207</v>
      </c>
      <c r="D1821" s="91" t="s">
        <v>4347</v>
      </c>
      <c r="E1821" s="92" t="s">
        <v>4348</v>
      </c>
      <c r="F1821" s="93" t="s">
        <v>238</v>
      </c>
      <c r="G1821" s="99">
        <v>33</v>
      </c>
      <c r="H1821" s="95">
        <f>ROUND(I1821/G1821,2)</f>
        <v>6278.96</v>
      </c>
      <c r="I1821" s="96">
        <v>207205.53</v>
      </c>
      <c r="J1821" s="95">
        <f>ROUND(H1821*$H$13*$I$13,2)</f>
        <v>6988.99</v>
      </c>
      <c r="K1821" s="96">
        <f>ROUND(G1821*J1821,2)</f>
        <v>230636.67</v>
      </c>
      <c r="L1821" s="89"/>
      <c r="M1821" s="235"/>
      <c r="N1821" s="253">
        <f>ROUND(I1821*H$13*I$13,2)</f>
        <v>230636.58</v>
      </c>
      <c r="O1821" s="254">
        <f t="shared" si="79"/>
        <v>-0.09</v>
      </c>
    </row>
    <row r="1822" spans="1:15" s="28" customFormat="1" ht="22.5" outlineLevel="1" x14ac:dyDescent="0.25">
      <c r="A1822" s="90" t="s">
        <v>4349</v>
      </c>
      <c r="B1822" s="91" t="s">
        <v>4324</v>
      </c>
      <c r="C1822" s="91" t="s">
        <v>2699</v>
      </c>
      <c r="D1822" s="91" t="s">
        <v>4350</v>
      </c>
      <c r="E1822" s="92" t="s">
        <v>4351</v>
      </c>
      <c r="F1822" s="93" t="s">
        <v>238</v>
      </c>
      <c r="G1822" s="99">
        <v>33</v>
      </c>
      <c r="H1822" s="95">
        <f>ROUND(I1822/G1822,2)</f>
        <v>8929.82</v>
      </c>
      <c r="I1822" s="96">
        <v>294684.21000000002</v>
      </c>
      <c r="J1822" s="95">
        <f>ROUND(H1822*$H$13*$I$13,2)</f>
        <v>9939.61</v>
      </c>
      <c r="K1822" s="96">
        <f>ROUND(G1822*J1822,2)</f>
        <v>328007.13</v>
      </c>
      <c r="L1822" s="89"/>
      <c r="M1822" s="235"/>
      <c r="N1822" s="253">
        <f>ROUND(I1822*H$13*I$13,2)</f>
        <v>328007.45</v>
      </c>
      <c r="O1822" s="254">
        <f t="shared" ref="O1822:O1885" si="83">N1822-K1822</f>
        <v>0.32</v>
      </c>
    </row>
    <row r="1823" spans="1:15" s="28" customFormat="1" ht="22.5" outlineLevel="1" x14ac:dyDescent="0.25">
      <c r="A1823" s="90" t="s">
        <v>4352</v>
      </c>
      <c r="B1823" s="91" t="s">
        <v>4324</v>
      </c>
      <c r="C1823" s="91" t="s">
        <v>94</v>
      </c>
      <c r="D1823" s="91" t="s">
        <v>4353</v>
      </c>
      <c r="E1823" s="92" t="s">
        <v>4354</v>
      </c>
      <c r="F1823" s="93" t="s">
        <v>202</v>
      </c>
      <c r="G1823" s="101">
        <v>0.19600000000000001</v>
      </c>
      <c r="H1823" s="95">
        <f>ROUND(I1823/G1823,2)</f>
        <v>1021273.72</v>
      </c>
      <c r="I1823" s="96">
        <v>200169.65</v>
      </c>
      <c r="J1823" s="95">
        <f>ROUND(H1823*$H$13*$I$13,2)</f>
        <v>1136760.58</v>
      </c>
      <c r="K1823" s="96">
        <f>ROUND(G1823*J1823,2)</f>
        <v>222805.07</v>
      </c>
      <c r="L1823" s="89"/>
      <c r="M1823" s="235"/>
      <c r="N1823" s="253">
        <f>ROUND(I1823*H$13*I$13,2)</f>
        <v>222805.07</v>
      </c>
      <c r="O1823" s="254">
        <f t="shared" si="83"/>
        <v>0</v>
      </c>
    </row>
    <row r="1824" spans="1:15" s="28" customFormat="1" ht="22.5" outlineLevel="1" x14ac:dyDescent="0.25">
      <c r="A1824" s="90" t="s">
        <v>4355</v>
      </c>
      <c r="B1824" s="91" t="s">
        <v>4324</v>
      </c>
      <c r="C1824" s="91" t="s">
        <v>216</v>
      </c>
      <c r="D1824" s="91" t="s">
        <v>4356</v>
      </c>
      <c r="E1824" s="92" t="s">
        <v>4357</v>
      </c>
      <c r="F1824" s="93" t="s">
        <v>489</v>
      </c>
      <c r="G1824" s="99">
        <v>196</v>
      </c>
      <c r="H1824" s="95">
        <f>ROUND(I1824/G1824,2)</f>
        <v>1173.7</v>
      </c>
      <c r="I1824" s="96">
        <v>230044.77</v>
      </c>
      <c r="J1824" s="95">
        <f>ROUND(H1824*$H$13*$I$13,2)</f>
        <v>1306.42</v>
      </c>
      <c r="K1824" s="96">
        <f>ROUND(G1824*J1824,2)</f>
        <v>256058.32</v>
      </c>
      <c r="L1824" s="89"/>
      <c r="M1824" s="235"/>
      <c r="N1824" s="253">
        <f>ROUND(I1824*H$13*I$13,2)</f>
        <v>256058.51</v>
      </c>
      <c r="O1824" s="254">
        <f t="shared" si="83"/>
        <v>0.19</v>
      </c>
    </row>
    <row r="1825" spans="1:15" s="28" customFormat="1" ht="22.5" outlineLevel="1" x14ac:dyDescent="0.25">
      <c r="A1825" s="90" t="s">
        <v>4358</v>
      </c>
      <c r="B1825" s="91" t="s">
        <v>4324</v>
      </c>
      <c r="C1825" s="91" t="s">
        <v>95</v>
      </c>
      <c r="D1825" s="91" t="s">
        <v>4359</v>
      </c>
      <c r="E1825" s="92" t="s">
        <v>4360</v>
      </c>
      <c r="F1825" s="93" t="s">
        <v>172</v>
      </c>
      <c r="G1825" s="100">
        <v>0.03</v>
      </c>
      <c r="H1825" s="95">
        <f>ROUND(I1825/G1825,2)</f>
        <v>1738958</v>
      </c>
      <c r="I1825" s="96">
        <v>52168.74</v>
      </c>
      <c r="J1825" s="95">
        <f>ROUND(H1825*$H$13*$I$13,2)</f>
        <v>1935601.46</v>
      </c>
      <c r="K1825" s="96">
        <f>ROUND(G1825*J1825,2)</f>
        <v>58068.04</v>
      </c>
      <c r="L1825" s="89"/>
      <c r="M1825" s="235"/>
      <c r="N1825" s="253">
        <f>ROUND(I1825*H$13*I$13,2)</f>
        <v>58068.04</v>
      </c>
      <c r="O1825" s="254">
        <f t="shared" si="83"/>
        <v>0</v>
      </c>
    </row>
    <row r="1826" spans="1:15" s="28" customFormat="1" ht="15" outlineLevel="1" x14ac:dyDescent="0.25">
      <c r="A1826" s="90" t="s">
        <v>4361</v>
      </c>
      <c r="B1826" s="91" t="s">
        <v>4324</v>
      </c>
      <c r="C1826" s="91" t="s">
        <v>224</v>
      </c>
      <c r="D1826" s="91" t="s">
        <v>397</v>
      </c>
      <c r="E1826" s="92" t="s">
        <v>398</v>
      </c>
      <c r="F1826" s="93" t="s">
        <v>297</v>
      </c>
      <c r="G1826" s="94">
        <v>8.7349999999999997E-2</v>
      </c>
      <c r="H1826" s="95">
        <f>ROUND(I1826/G1826,2)</f>
        <v>57699.26</v>
      </c>
      <c r="I1826" s="96">
        <v>5040.03</v>
      </c>
      <c r="J1826" s="95">
        <f>ROUND(H1826*$H$13*$I$13,2)</f>
        <v>64223.96</v>
      </c>
      <c r="K1826" s="96">
        <f>ROUND(G1826*J1826,2)</f>
        <v>5609.96</v>
      </c>
      <c r="L1826" s="89"/>
      <c r="M1826" s="235"/>
      <c r="N1826" s="253">
        <f>ROUND(I1826*H$13*I$13,2)</f>
        <v>5609.96</v>
      </c>
      <c r="O1826" s="254">
        <f t="shared" si="83"/>
        <v>0</v>
      </c>
    </row>
    <row r="1827" spans="1:15" s="28" customFormat="1" ht="15" outlineLevel="1" x14ac:dyDescent="0.25">
      <c r="A1827" s="90" t="s">
        <v>4362</v>
      </c>
      <c r="B1827" s="91" t="s">
        <v>4324</v>
      </c>
      <c r="C1827" s="91" t="s">
        <v>115</v>
      </c>
      <c r="D1827" s="91" t="s">
        <v>4363</v>
      </c>
      <c r="E1827" s="92" t="s">
        <v>4364</v>
      </c>
      <c r="F1827" s="93" t="s">
        <v>185</v>
      </c>
      <c r="G1827" s="100">
        <v>3.77</v>
      </c>
      <c r="H1827" s="95">
        <f>ROUND(I1827/G1827,2)</f>
        <v>10727.31</v>
      </c>
      <c r="I1827" s="96">
        <v>40441.97</v>
      </c>
      <c r="J1827" s="95">
        <f>ROUND(H1827*$H$13*$I$13,2)</f>
        <v>11940.37</v>
      </c>
      <c r="K1827" s="96">
        <f>ROUND(G1827*J1827,2)</f>
        <v>45015.19</v>
      </c>
      <c r="L1827" s="89"/>
      <c r="M1827" s="235"/>
      <c r="N1827" s="253">
        <f>ROUND(I1827*H$13*I$13,2)</f>
        <v>45015.199999999997</v>
      </c>
      <c r="O1827" s="254">
        <f t="shared" si="83"/>
        <v>0.01</v>
      </c>
    </row>
    <row r="1828" spans="1:15" s="28" customFormat="1" ht="15" outlineLevel="1" x14ac:dyDescent="0.25">
      <c r="A1828" s="90" t="s">
        <v>4365</v>
      </c>
      <c r="B1828" s="91" t="s">
        <v>4324</v>
      </c>
      <c r="C1828" s="91" t="s">
        <v>231</v>
      </c>
      <c r="D1828" s="91" t="s">
        <v>4366</v>
      </c>
      <c r="E1828" s="92" t="s">
        <v>4367</v>
      </c>
      <c r="F1828" s="93" t="s">
        <v>4029</v>
      </c>
      <c r="G1828" s="101">
        <v>1.508</v>
      </c>
      <c r="H1828" s="95">
        <f>ROUND(I1828/G1828,2)</f>
        <v>17210.919999999998</v>
      </c>
      <c r="I1828" s="96">
        <v>25954.07</v>
      </c>
      <c r="J1828" s="95">
        <f>ROUND(H1828*$H$13*$I$13,2)</f>
        <v>19157.150000000001</v>
      </c>
      <c r="K1828" s="96">
        <f>ROUND(G1828*J1828,2)</f>
        <v>28888.98</v>
      </c>
      <c r="L1828" s="89"/>
      <c r="M1828" s="235"/>
      <c r="N1828" s="253">
        <f>ROUND(I1828*H$13*I$13,2)</f>
        <v>28888.99</v>
      </c>
      <c r="O1828" s="254">
        <f t="shared" si="83"/>
        <v>0.01</v>
      </c>
    </row>
    <row r="1829" spans="1:15" s="28" customFormat="1" ht="22.5" outlineLevel="1" x14ac:dyDescent="0.25">
      <c r="A1829" s="90" t="s">
        <v>4368</v>
      </c>
      <c r="B1829" s="91" t="s">
        <v>4324</v>
      </c>
      <c r="C1829" s="91" t="s">
        <v>235</v>
      </c>
      <c r="D1829" s="91" t="s">
        <v>4369</v>
      </c>
      <c r="E1829" s="92" t="s">
        <v>4370</v>
      </c>
      <c r="F1829" s="93" t="s">
        <v>1562</v>
      </c>
      <c r="G1829" s="102">
        <v>6.6467520000000002</v>
      </c>
      <c r="H1829" s="95">
        <f>ROUND(I1829/G1829,2)</f>
        <v>11335.79</v>
      </c>
      <c r="I1829" s="96">
        <v>75346.17</v>
      </c>
      <c r="J1829" s="95">
        <f>ROUND(H1829*$H$13*$I$13,2)</f>
        <v>12617.65</v>
      </c>
      <c r="K1829" s="96">
        <f>ROUND(G1829*J1829,2)</f>
        <v>83866.39</v>
      </c>
      <c r="L1829" s="89"/>
      <c r="M1829" s="235"/>
      <c r="N1829" s="253">
        <f>ROUND(I1829*H$13*I$13,2)</f>
        <v>83866.41</v>
      </c>
      <c r="O1829" s="254">
        <f t="shared" si="83"/>
        <v>0.02</v>
      </c>
    </row>
    <row r="1830" spans="1:15" s="28" customFormat="1" ht="22.5" outlineLevel="1" x14ac:dyDescent="0.25">
      <c r="A1830" s="90" t="s">
        <v>4371</v>
      </c>
      <c r="B1830" s="91" t="s">
        <v>4324</v>
      </c>
      <c r="C1830" s="91" t="s">
        <v>328</v>
      </c>
      <c r="D1830" s="91" t="s">
        <v>4372</v>
      </c>
      <c r="E1830" s="92" t="s">
        <v>4373</v>
      </c>
      <c r="F1830" s="93" t="s">
        <v>185</v>
      </c>
      <c r="G1830" s="102">
        <v>2.6587010000000002</v>
      </c>
      <c r="H1830" s="95">
        <f>ROUND(I1830/G1830,2)</f>
        <v>9550.4599999999991</v>
      </c>
      <c r="I1830" s="96">
        <v>25391.81</v>
      </c>
      <c r="J1830" s="95">
        <f>ROUND(H1830*$H$13*$I$13,2)</f>
        <v>10630.44</v>
      </c>
      <c r="K1830" s="96">
        <f>ROUND(G1830*J1830,2)</f>
        <v>28263.16</v>
      </c>
      <c r="L1830" s="89"/>
      <c r="M1830" s="235"/>
      <c r="N1830" s="253">
        <f>ROUND(I1830*H$13*I$13,2)</f>
        <v>28263.15</v>
      </c>
      <c r="O1830" s="254">
        <f t="shared" si="83"/>
        <v>-0.01</v>
      </c>
    </row>
    <row r="1831" spans="1:15" s="28" customFormat="1" ht="22.5" outlineLevel="1" x14ac:dyDescent="0.25">
      <c r="A1831" s="90" t="s">
        <v>4374</v>
      </c>
      <c r="B1831" s="91" t="s">
        <v>4324</v>
      </c>
      <c r="C1831" s="91" t="s">
        <v>240</v>
      </c>
      <c r="D1831" s="91" t="s">
        <v>361</v>
      </c>
      <c r="E1831" s="92" t="s">
        <v>362</v>
      </c>
      <c r="F1831" s="93" t="s">
        <v>363</v>
      </c>
      <c r="G1831" s="97">
        <v>3.8416000000000001</v>
      </c>
      <c r="H1831" s="95">
        <f>ROUND(I1831/G1831,2)</f>
        <v>39130.879999999997</v>
      </c>
      <c r="I1831" s="96">
        <v>150325.20000000001</v>
      </c>
      <c r="J1831" s="95">
        <f>ROUND(H1831*$H$13*$I$13,2)</f>
        <v>43555.85</v>
      </c>
      <c r="K1831" s="96">
        <f>ROUND(G1831*J1831,2)</f>
        <v>167324.15</v>
      </c>
      <c r="L1831" s="89"/>
      <c r="M1831" s="235"/>
      <c r="N1831" s="253">
        <f>ROUND(I1831*H$13*I$13,2)</f>
        <v>167324.15</v>
      </c>
      <c r="O1831" s="254">
        <f t="shared" si="83"/>
        <v>0</v>
      </c>
    </row>
    <row r="1832" spans="1:15" s="28" customFormat="1" ht="15" outlineLevel="1" x14ac:dyDescent="0.25">
      <c r="A1832" s="90" t="s">
        <v>4375</v>
      </c>
      <c r="B1832" s="91" t="s">
        <v>4324</v>
      </c>
      <c r="C1832" s="91" t="s">
        <v>243</v>
      </c>
      <c r="D1832" s="91" t="s">
        <v>4376</v>
      </c>
      <c r="E1832" s="92" t="s">
        <v>4377</v>
      </c>
      <c r="F1832" s="93" t="s">
        <v>297</v>
      </c>
      <c r="G1832" s="101">
        <v>-0.92200000000000004</v>
      </c>
      <c r="H1832" s="95">
        <f>ROUND(I1832/G1832,2)</f>
        <v>36021.160000000003</v>
      </c>
      <c r="I1832" s="96">
        <v>-33211.51</v>
      </c>
      <c r="J1832" s="95">
        <f>ROUND(H1832*$H$13*$I$13,2)</f>
        <v>40094.480000000003</v>
      </c>
      <c r="K1832" s="96">
        <f>ROUND(G1832*J1832,2)</f>
        <v>-36967.11</v>
      </c>
      <c r="L1832" s="89"/>
      <c r="M1832" s="235"/>
      <c r="N1832" s="253">
        <f>ROUND(I1832*H$13*I$13,2)</f>
        <v>-36967.11</v>
      </c>
      <c r="O1832" s="254">
        <f t="shared" si="83"/>
        <v>0</v>
      </c>
    </row>
    <row r="1833" spans="1:15" s="28" customFormat="1" ht="22.5" outlineLevel="1" x14ac:dyDescent="0.25">
      <c r="A1833" s="90" t="s">
        <v>4378</v>
      </c>
      <c r="B1833" s="91" t="s">
        <v>4324</v>
      </c>
      <c r="C1833" s="91" t="s">
        <v>247</v>
      </c>
      <c r="D1833" s="91" t="s">
        <v>4379</v>
      </c>
      <c r="E1833" s="92" t="s">
        <v>4380</v>
      </c>
      <c r="F1833" s="93" t="s">
        <v>380</v>
      </c>
      <c r="G1833" s="99">
        <v>216</v>
      </c>
      <c r="H1833" s="95">
        <f>ROUND(I1833/G1833,2)</f>
        <v>150.22</v>
      </c>
      <c r="I1833" s="96">
        <v>32447.69</v>
      </c>
      <c r="J1833" s="95">
        <f>ROUND(H1833*$H$13*$I$13,2)</f>
        <v>167.21</v>
      </c>
      <c r="K1833" s="96">
        <f>ROUND(G1833*J1833,2)</f>
        <v>36117.360000000001</v>
      </c>
      <c r="L1833" s="89"/>
      <c r="M1833" s="235"/>
      <c r="N1833" s="253">
        <f>ROUND(I1833*H$13*I$13,2)</f>
        <v>36116.910000000003</v>
      </c>
      <c r="O1833" s="254">
        <f t="shared" si="83"/>
        <v>-0.45</v>
      </c>
    </row>
    <row r="1834" spans="1:15" s="28" customFormat="1" ht="15" outlineLevel="1" x14ac:dyDescent="0.25">
      <c r="A1834" s="90" t="s">
        <v>4381</v>
      </c>
      <c r="B1834" s="91" t="s">
        <v>4324</v>
      </c>
      <c r="C1834" s="91" t="s">
        <v>252</v>
      </c>
      <c r="D1834" s="91" t="s">
        <v>4382</v>
      </c>
      <c r="E1834" s="92" t="s">
        <v>4383</v>
      </c>
      <c r="F1834" s="93" t="s">
        <v>363</v>
      </c>
      <c r="G1834" s="100">
        <v>1.04</v>
      </c>
      <c r="H1834" s="95">
        <f>ROUND(I1834/G1834,2)</f>
        <v>37014.43</v>
      </c>
      <c r="I1834" s="96">
        <v>38495.01</v>
      </c>
      <c r="J1834" s="95">
        <f>ROUND(H1834*$H$13*$I$13,2)</f>
        <v>41200.07</v>
      </c>
      <c r="K1834" s="96">
        <f>ROUND(G1834*J1834,2)</f>
        <v>42848.07</v>
      </c>
      <c r="L1834" s="89"/>
      <c r="M1834" s="235"/>
      <c r="N1834" s="253">
        <f>ROUND(I1834*H$13*I$13,2)</f>
        <v>42848.07</v>
      </c>
      <c r="O1834" s="254">
        <f t="shared" si="83"/>
        <v>0</v>
      </c>
    </row>
    <row r="1835" spans="1:15" s="28" customFormat="1" ht="15" outlineLevel="1" x14ac:dyDescent="0.25">
      <c r="A1835" s="90" t="s">
        <v>4384</v>
      </c>
      <c r="B1835" s="91" t="s">
        <v>4324</v>
      </c>
      <c r="C1835" s="91" t="s">
        <v>349</v>
      </c>
      <c r="D1835" s="91" t="s">
        <v>4385</v>
      </c>
      <c r="E1835" s="92" t="s">
        <v>4386</v>
      </c>
      <c r="F1835" s="93" t="s">
        <v>371</v>
      </c>
      <c r="G1835" s="98">
        <v>114.4</v>
      </c>
      <c r="H1835" s="95">
        <f>ROUND(I1835/G1835,2)</f>
        <v>478.83</v>
      </c>
      <c r="I1835" s="96">
        <v>54777.98</v>
      </c>
      <c r="J1835" s="95">
        <f>ROUND(H1835*$H$13*$I$13,2)</f>
        <v>532.98</v>
      </c>
      <c r="K1835" s="96">
        <f>ROUND(G1835*J1835,2)</f>
        <v>60972.91</v>
      </c>
      <c r="L1835" s="89"/>
      <c r="M1835" s="235"/>
      <c r="N1835" s="253">
        <f>ROUND(I1835*H$13*I$13,2)</f>
        <v>60972.34</v>
      </c>
      <c r="O1835" s="254">
        <f t="shared" si="83"/>
        <v>-0.56999999999999995</v>
      </c>
    </row>
    <row r="1836" spans="1:15" s="28" customFormat="1" ht="22.5" outlineLevel="1" x14ac:dyDescent="0.25">
      <c r="A1836" s="90" t="s">
        <v>4387</v>
      </c>
      <c r="B1836" s="91" t="s">
        <v>4324</v>
      </c>
      <c r="C1836" s="91" t="s">
        <v>256</v>
      </c>
      <c r="D1836" s="91" t="s">
        <v>4388</v>
      </c>
      <c r="E1836" s="92" t="s">
        <v>4389</v>
      </c>
      <c r="F1836" s="93" t="s">
        <v>202</v>
      </c>
      <c r="G1836" s="101">
        <v>4.0000000000000001E-3</v>
      </c>
      <c r="H1836" s="95">
        <f>ROUND(I1836/G1836,2)</f>
        <v>777807.5</v>
      </c>
      <c r="I1836" s="96">
        <v>3111.23</v>
      </c>
      <c r="J1836" s="95">
        <f>ROUND(H1836*$H$13*$I$13,2)</f>
        <v>865762.91</v>
      </c>
      <c r="K1836" s="96">
        <f>ROUND(G1836*J1836,2)</f>
        <v>3463.05</v>
      </c>
      <c r="L1836" s="89"/>
      <c r="M1836" s="235"/>
      <c r="N1836" s="253">
        <f>ROUND(I1836*H$13*I$13,2)</f>
        <v>3463.05</v>
      </c>
      <c r="O1836" s="254">
        <f t="shared" si="83"/>
        <v>0</v>
      </c>
    </row>
    <row r="1837" spans="1:15" s="28" customFormat="1" ht="22.5" outlineLevel="1" x14ac:dyDescent="0.25">
      <c r="A1837" s="90" t="s">
        <v>4390</v>
      </c>
      <c r="B1837" s="91" t="s">
        <v>4324</v>
      </c>
      <c r="C1837" s="91" t="s">
        <v>356</v>
      </c>
      <c r="D1837" s="91" t="s">
        <v>4391</v>
      </c>
      <c r="E1837" s="92" t="s">
        <v>4392</v>
      </c>
      <c r="F1837" s="93" t="s">
        <v>489</v>
      </c>
      <c r="G1837" s="99">
        <v>4</v>
      </c>
      <c r="H1837" s="95">
        <f>ROUND(I1837/G1837,2)</f>
        <v>395.99</v>
      </c>
      <c r="I1837" s="96">
        <v>1583.97</v>
      </c>
      <c r="J1837" s="95">
        <f>ROUND(H1837*$H$13*$I$13,2)</f>
        <v>440.77</v>
      </c>
      <c r="K1837" s="96">
        <f>ROUND(G1837*J1837,2)</f>
        <v>1763.08</v>
      </c>
      <c r="L1837" s="89"/>
      <c r="M1837" s="235"/>
      <c r="N1837" s="253">
        <f>ROUND(I1837*H$13*I$13,2)</f>
        <v>1763.09</v>
      </c>
      <c r="O1837" s="254">
        <f t="shared" si="83"/>
        <v>0.01</v>
      </c>
    </row>
    <row r="1838" spans="1:15" s="28" customFormat="1" ht="15" outlineLevel="1" x14ac:dyDescent="0.25">
      <c r="A1838" s="90" t="s">
        <v>4393</v>
      </c>
      <c r="B1838" s="91" t="s">
        <v>4324</v>
      </c>
      <c r="C1838" s="91" t="s">
        <v>260</v>
      </c>
      <c r="D1838" s="91" t="s">
        <v>4394</v>
      </c>
      <c r="E1838" s="92" t="s">
        <v>4395</v>
      </c>
      <c r="F1838" s="93" t="s">
        <v>238</v>
      </c>
      <c r="G1838" s="99">
        <v>2</v>
      </c>
      <c r="H1838" s="95">
        <f>ROUND(I1838/G1838,2)</f>
        <v>1433.98</v>
      </c>
      <c r="I1838" s="96">
        <v>2867.95</v>
      </c>
      <c r="J1838" s="95">
        <f>ROUND(H1838*$H$13*$I$13,2)</f>
        <v>1596.14</v>
      </c>
      <c r="K1838" s="96">
        <f>ROUND(G1838*J1838,2)</f>
        <v>3192.28</v>
      </c>
      <c r="L1838" s="89"/>
      <c r="M1838" s="235"/>
      <c r="N1838" s="253">
        <f>ROUND(I1838*H$13*I$13,2)</f>
        <v>3192.26</v>
      </c>
      <c r="O1838" s="254">
        <f t="shared" si="83"/>
        <v>-0.02</v>
      </c>
    </row>
    <row r="1839" spans="1:15" s="28" customFormat="1" ht="22.5" outlineLevel="1" x14ac:dyDescent="0.25">
      <c r="A1839" s="90" t="s">
        <v>4396</v>
      </c>
      <c r="B1839" s="91" t="s">
        <v>4324</v>
      </c>
      <c r="C1839" s="91" t="s">
        <v>2101</v>
      </c>
      <c r="D1839" s="91" t="s">
        <v>4397</v>
      </c>
      <c r="E1839" s="92" t="s">
        <v>4398</v>
      </c>
      <c r="F1839" s="93" t="s">
        <v>238</v>
      </c>
      <c r="G1839" s="99">
        <v>2</v>
      </c>
      <c r="H1839" s="95">
        <f>ROUND(I1839/G1839,2)</f>
        <v>339.86</v>
      </c>
      <c r="I1839" s="96">
        <v>679.71</v>
      </c>
      <c r="J1839" s="95">
        <f>ROUND(H1839*$H$13*$I$13,2)</f>
        <v>378.29</v>
      </c>
      <c r="K1839" s="96">
        <f>ROUND(G1839*J1839,2)</f>
        <v>756.58</v>
      </c>
      <c r="L1839" s="89"/>
      <c r="M1839" s="235"/>
      <c r="N1839" s="253">
        <f>ROUND(I1839*H$13*I$13,2)</f>
        <v>756.57</v>
      </c>
      <c r="O1839" s="254">
        <f t="shared" si="83"/>
        <v>-0.01</v>
      </c>
    </row>
    <row r="1840" spans="1:15" s="28" customFormat="1" ht="22.5" outlineLevel="1" x14ac:dyDescent="0.25">
      <c r="A1840" s="90" t="s">
        <v>4399</v>
      </c>
      <c r="B1840" s="91" t="s">
        <v>4324</v>
      </c>
      <c r="C1840" s="91" t="s">
        <v>264</v>
      </c>
      <c r="D1840" s="91" t="s">
        <v>4400</v>
      </c>
      <c r="E1840" s="92" t="s">
        <v>4401</v>
      </c>
      <c r="F1840" s="93" t="s">
        <v>222</v>
      </c>
      <c r="G1840" s="99">
        <v>4</v>
      </c>
      <c r="H1840" s="95">
        <f>ROUND(I1840/G1840,2)</f>
        <v>4293.8</v>
      </c>
      <c r="I1840" s="96">
        <v>17175.189999999999</v>
      </c>
      <c r="J1840" s="95">
        <f>ROUND(H1840*$H$13*$I$13,2)</f>
        <v>4779.3500000000004</v>
      </c>
      <c r="K1840" s="96">
        <f>ROUND(G1840*J1840,2)</f>
        <v>19117.400000000001</v>
      </c>
      <c r="L1840" s="89"/>
      <c r="M1840" s="235"/>
      <c r="N1840" s="253">
        <f>ROUND(I1840*H$13*I$13,2)</f>
        <v>19117.38</v>
      </c>
      <c r="O1840" s="254">
        <f t="shared" si="83"/>
        <v>-0.02</v>
      </c>
    </row>
    <row r="1841" spans="1:15" s="28" customFormat="1" ht="22.5" outlineLevel="1" x14ac:dyDescent="0.25">
      <c r="A1841" s="90" t="s">
        <v>4402</v>
      </c>
      <c r="B1841" s="91" t="s">
        <v>4324</v>
      </c>
      <c r="C1841" s="91" t="s">
        <v>368</v>
      </c>
      <c r="D1841" s="91" t="s">
        <v>4403</v>
      </c>
      <c r="E1841" s="92" t="s">
        <v>4404</v>
      </c>
      <c r="F1841" s="93" t="s">
        <v>238</v>
      </c>
      <c r="G1841" s="99">
        <v>4</v>
      </c>
      <c r="H1841" s="95">
        <f>ROUND(I1841/G1841,2)</f>
        <v>8800.83</v>
      </c>
      <c r="I1841" s="96">
        <v>35203.31</v>
      </c>
      <c r="J1841" s="95">
        <f>ROUND(H1841*$H$13*$I$13,2)</f>
        <v>9796.0400000000009</v>
      </c>
      <c r="K1841" s="96">
        <f>ROUND(G1841*J1841,2)</f>
        <v>39184.160000000003</v>
      </c>
      <c r="L1841" s="89"/>
      <c r="M1841" s="235"/>
      <c r="N1841" s="253">
        <f>ROUND(I1841*H$13*I$13,2)</f>
        <v>39184.14</v>
      </c>
      <c r="O1841" s="254">
        <f t="shared" si="83"/>
        <v>-0.02</v>
      </c>
    </row>
    <row r="1842" spans="1:15" s="28" customFormat="1" ht="22.5" outlineLevel="1" x14ac:dyDescent="0.25">
      <c r="A1842" s="90" t="s">
        <v>4405</v>
      </c>
      <c r="B1842" s="91" t="s">
        <v>4324</v>
      </c>
      <c r="C1842" s="91" t="s">
        <v>266</v>
      </c>
      <c r="D1842" s="91" t="s">
        <v>2560</v>
      </c>
      <c r="E1842" s="92" t="s">
        <v>2561</v>
      </c>
      <c r="F1842" s="93" t="s">
        <v>180</v>
      </c>
      <c r="G1842" s="100">
        <v>1.96</v>
      </c>
      <c r="H1842" s="95">
        <f>ROUND(I1842/G1842,2)</f>
        <v>9112.16</v>
      </c>
      <c r="I1842" s="96">
        <v>17859.830000000002</v>
      </c>
      <c r="J1842" s="95">
        <f>ROUND(H1842*$H$13*$I$13,2)</f>
        <v>10142.57</v>
      </c>
      <c r="K1842" s="96">
        <f>ROUND(G1842*J1842,2)</f>
        <v>19879.439999999999</v>
      </c>
      <c r="L1842" s="89"/>
      <c r="M1842" s="235"/>
      <c r="N1842" s="253">
        <f>ROUND(I1842*H$13*I$13,2)</f>
        <v>19879.439999999999</v>
      </c>
      <c r="O1842" s="254">
        <f t="shared" si="83"/>
        <v>0</v>
      </c>
    </row>
    <row r="1843" spans="1:15" s="28" customFormat="1" ht="16.5" customHeight="1" x14ac:dyDescent="0.25">
      <c r="A1843" s="79" t="s">
        <v>270</v>
      </c>
      <c r="B1843" s="299" t="s">
        <v>4406</v>
      </c>
      <c r="C1843" s="299"/>
      <c r="D1843" s="299"/>
      <c r="E1843" s="80" t="s">
        <v>4407</v>
      </c>
      <c r="F1843" s="81"/>
      <c r="G1843" s="82"/>
      <c r="H1843" s="83">
        <v>660097.1</v>
      </c>
      <c r="I1843" s="83">
        <f>SUM(I1846:I1903)</f>
        <v>660097.1</v>
      </c>
      <c r="J1843" s="83"/>
      <c r="K1843" s="83">
        <f t="shared" ref="K1843" si="84">SUM(K1846:K1903)</f>
        <v>730819.52</v>
      </c>
      <c r="L1843" s="83"/>
      <c r="M1843" s="235"/>
      <c r="N1843" s="253">
        <f>ROUND(I1843*H$13*I$13,2)</f>
        <v>734741.67</v>
      </c>
      <c r="O1843" s="254">
        <f t="shared" si="83"/>
        <v>3922.15</v>
      </c>
    </row>
    <row r="1844" spans="1:15" s="28" customFormat="1" ht="16.5" customHeight="1" x14ac:dyDescent="0.25">
      <c r="A1844" s="109"/>
      <c r="B1844" s="110"/>
      <c r="C1844" s="110"/>
      <c r="D1844" s="110"/>
      <c r="E1844" s="111" t="s">
        <v>2288</v>
      </c>
      <c r="F1844" s="112"/>
      <c r="G1844" s="113"/>
      <c r="H1844" s="114"/>
      <c r="I1844" s="115">
        <f>I1902+I1903</f>
        <v>199279.89</v>
      </c>
      <c r="J1844" s="122"/>
      <c r="K1844" s="115">
        <f t="shared" ref="K1844" si="85">K1902+K1903</f>
        <v>217892.63</v>
      </c>
      <c r="L1844" s="115"/>
      <c r="M1844" s="235"/>
      <c r="N1844" s="253">
        <f>ROUND(I1844*H$13*I$13,2)</f>
        <v>221814.7</v>
      </c>
      <c r="O1844" s="254">
        <f t="shared" si="83"/>
        <v>3922.07</v>
      </c>
    </row>
    <row r="1845" spans="1:15" s="263" customFormat="1" ht="16.5" customHeight="1" outlineLevel="1" x14ac:dyDescent="0.25">
      <c r="A1845" s="264"/>
      <c r="B1845" s="265"/>
      <c r="C1845" s="265"/>
      <c r="D1845" s="265"/>
      <c r="E1845" s="266" t="s">
        <v>4408</v>
      </c>
      <c r="F1845" s="267"/>
      <c r="G1845" s="268"/>
      <c r="H1845" s="269"/>
      <c r="I1845" s="270"/>
      <c r="J1845" s="95"/>
      <c r="K1845" s="270"/>
      <c r="L1845" s="270"/>
      <c r="M1845" s="260"/>
      <c r="N1845" s="261">
        <f>ROUND(I1845*H$13*I$13,2)</f>
        <v>0</v>
      </c>
      <c r="O1845" s="262">
        <f t="shared" si="83"/>
        <v>0</v>
      </c>
    </row>
    <row r="1846" spans="1:15" s="28" customFormat="1" ht="33.75" outlineLevel="1" x14ac:dyDescent="0.25">
      <c r="A1846" s="90" t="s">
        <v>389</v>
      </c>
      <c r="B1846" s="91" t="s">
        <v>4409</v>
      </c>
      <c r="C1846" s="91" t="s">
        <v>40</v>
      </c>
      <c r="D1846" s="91" t="s">
        <v>4410</v>
      </c>
      <c r="E1846" s="92" t="s">
        <v>4411</v>
      </c>
      <c r="F1846" s="93" t="s">
        <v>168</v>
      </c>
      <c r="G1846" s="102">
        <v>1.6416E-2</v>
      </c>
      <c r="H1846" s="95">
        <f>ROUND(I1846/G1846,2)</f>
        <v>107685.79</v>
      </c>
      <c r="I1846" s="96">
        <v>1767.77</v>
      </c>
      <c r="J1846" s="95">
        <f>ROUND(H1846*$H$13*$I$13,2)</f>
        <v>119863.03</v>
      </c>
      <c r="K1846" s="96">
        <f>ROUND(G1846*J1846,2)</f>
        <v>1967.67</v>
      </c>
      <c r="L1846" s="89"/>
      <c r="M1846" s="235"/>
      <c r="N1846" s="253">
        <f>ROUND(I1846*H$13*I$13,2)</f>
        <v>1967.67</v>
      </c>
      <c r="O1846" s="254">
        <f t="shared" si="83"/>
        <v>0</v>
      </c>
    </row>
    <row r="1847" spans="1:15" s="28" customFormat="1" ht="22.5" outlineLevel="1" x14ac:dyDescent="0.25">
      <c r="A1847" s="90" t="s">
        <v>391</v>
      </c>
      <c r="B1847" s="91" t="s">
        <v>4409</v>
      </c>
      <c r="C1847" s="91" t="s">
        <v>41</v>
      </c>
      <c r="D1847" s="91" t="s">
        <v>170</v>
      </c>
      <c r="E1847" s="92" t="s">
        <v>171</v>
      </c>
      <c r="F1847" s="93" t="s">
        <v>172</v>
      </c>
      <c r="G1847" s="94">
        <v>1.8239999999999999E-2</v>
      </c>
      <c r="H1847" s="95">
        <f>ROUND(I1847/G1847,2)</f>
        <v>258419.41</v>
      </c>
      <c r="I1847" s="96">
        <v>4713.57</v>
      </c>
      <c r="J1847" s="95">
        <f>ROUND(H1847*$H$13*$I$13,2)</f>
        <v>287641.78999999998</v>
      </c>
      <c r="K1847" s="96">
        <f>ROUND(G1847*J1847,2)</f>
        <v>5246.59</v>
      </c>
      <c r="L1847" s="89"/>
      <c r="M1847" s="235"/>
      <c r="N1847" s="253">
        <f>ROUND(I1847*H$13*I$13,2)</f>
        <v>5246.59</v>
      </c>
      <c r="O1847" s="254">
        <f t="shared" si="83"/>
        <v>0</v>
      </c>
    </row>
    <row r="1848" spans="1:15" s="28" customFormat="1" ht="22.5" outlineLevel="1" x14ac:dyDescent="0.25">
      <c r="A1848" s="90" t="s">
        <v>4412</v>
      </c>
      <c r="B1848" s="91" t="s">
        <v>4409</v>
      </c>
      <c r="C1848" s="91" t="s">
        <v>44</v>
      </c>
      <c r="D1848" s="91" t="s">
        <v>174</v>
      </c>
      <c r="E1848" s="92" t="s">
        <v>175</v>
      </c>
      <c r="F1848" s="93" t="s">
        <v>176</v>
      </c>
      <c r="G1848" s="97">
        <v>21.340800000000002</v>
      </c>
      <c r="H1848" s="95">
        <f>ROUND(I1848/G1848,2)</f>
        <v>645.15</v>
      </c>
      <c r="I1848" s="96">
        <v>13768</v>
      </c>
      <c r="J1848" s="95">
        <f>ROUND(H1848*$H$13*$I$13,2)</f>
        <v>718.1</v>
      </c>
      <c r="K1848" s="96">
        <f>ROUND(G1848*J1848,2)</f>
        <v>15324.83</v>
      </c>
      <c r="L1848" s="89"/>
      <c r="M1848" s="235"/>
      <c r="N1848" s="253">
        <f>ROUND(I1848*H$13*I$13,2)</f>
        <v>15324.9</v>
      </c>
      <c r="O1848" s="254">
        <f t="shared" si="83"/>
        <v>7.0000000000000007E-2</v>
      </c>
    </row>
    <row r="1849" spans="1:15" s="28" customFormat="1" ht="15" outlineLevel="1" x14ac:dyDescent="0.25">
      <c r="A1849" s="90" t="s">
        <v>4413</v>
      </c>
      <c r="B1849" s="91" t="s">
        <v>4409</v>
      </c>
      <c r="C1849" s="91" t="s">
        <v>46</v>
      </c>
      <c r="D1849" s="91" t="s">
        <v>291</v>
      </c>
      <c r="E1849" s="92" t="s">
        <v>292</v>
      </c>
      <c r="F1849" s="93" t="s">
        <v>172</v>
      </c>
      <c r="G1849" s="101">
        <v>2E-3</v>
      </c>
      <c r="H1849" s="95">
        <f>ROUND(I1849/G1849,2)</f>
        <v>74140</v>
      </c>
      <c r="I1849" s="96">
        <v>148.28</v>
      </c>
      <c r="J1849" s="95">
        <f>ROUND(H1849*$H$13*$I$13,2)</f>
        <v>82523.839999999997</v>
      </c>
      <c r="K1849" s="96">
        <f>ROUND(G1849*J1849,2)</f>
        <v>165.05</v>
      </c>
      <c r="L1849" s="89"/>
      <c r="M1849" s="235"/>
      <c r="N1849" s="253">
        <f>ROUND(I1849*H$13*I$13,2)</f>
        <v>165.05</v>
      </c>
      <c r="O1849" s="254">
        <f t="shared" si="83"/>
        <v>0</v>
      </c>
    </row>
    <row r="1850" spans="1:15" s="28" customFormat="1" ht="15" outlineLevel="1" x14ac:dyDescent="0.25">
      <c r="A1850" s="90" t="s">
        <v>4414</v>
      </c>
      <c r="B1850" s="91" t="s">
        <v>4409</v>
      </c>
      <c r="C1850" s="91" t="s">
        <v>182</v>
      </c>
      <c r="D1850" s="91" t="s">
        <v>183</v>
      </c>
      <c r="E1850" s="92" t="s">
        <v>4415</v>
      </c>
      <c r="F1850" s="93" t="s">
        <v>185</v>
      </c>
      <c r="G1850" s="100">
        <v>0.22</v>
      </c>
      <c r="H1850" s="95">
        <f>ROUND(I1850/G1850,2)</f>
        <v>1462.09</v>
      </c>
      <c r="I1850" s="96">
        <v>321.66000000000003</v>
      </c>
      <c r="J1850" s="95">
        <f>ROUND(H1850*$H$13*$I$13,2)</f>
        <v>1627.42</v>
      </c>
      <c r="K1850" s="96">
        <f>ROUND(G1850*J1850,2)</f>
        <v>358.03</v>
      </c>
      <c r="L1850" s="89"/>
      <c r="M1850" s="235"/>
      <c r="N1850" s="253">
        <f>ROUND(I1850*H$13*I$13,2)</f>
        <v>358.03</v>
      </c>
      <c r="O1850" s="254">
        <f t="shared" si="83"/>
        <v>0</v>
      </c>
    </row>
    <row r="1851" spans="1:15" s="28" customFormat="1" ht="15" outlineLevel="1" x14ac:dyDescent="0.25">
      <c r="A1851" s="90" t="s">
        <v>4416</v>
      </c>
      <c r="B1851" s="91" t="s">
        <v>4409</v>
      </c>
      <c r="C1851" s="91" t="s">
        <v>50</v>
      </c>
      <c r="D1851" s="91" t="s">
        <v>4417</v>
      </c>
      <c r="E1851" s="92" t="s">
        <v>4418</v>
      </c>
      <c r="F1851" s="93" t="s">
        <v>4208</v>
      </c>
      <c r="G1851" s="97">
        <v>0.54720000000000002</v>
      </c>
      <c r="H1851" s="95">
        <f>ROUND(I1851/G1851,2)</f>
        <v>12611.95</v>
      </c>
      <c r="I1851" s="96">
        <v>6901.26</v>
      </c>
      <c r="J1851" s="95">
        <f>ROUND(H1851*$H$13*$I$13,2)</f>
        <v>14038.12</v>
      </c>
      <c r="K1851" s="96">
        <f>ROUND(G1851*J1851,2)</f>
        <v>7681.66</v>
      </c>
      <c r="L1851" s="89"/>
      <c r="M1851" s="235"/>
      <c r="N1851" s="253">
        <f>ROUND(I1851*H$13*I$13,2)</f>
        <v>7681.66</v>
      </c>
      <c r="O1851" s="254">
        <f t="shared" si="83"/>
        <v>0</v>
      </c>
    </row>
    <row r="1852" spans="1:15" s="28" customFormat="1" ht="15" outlineLevel="1" x14ac:dyDescent="0.25">
      <c r="A1852" s="90" t="s">
        <v>4419</v>
      </c>
      <c r="B1852" s="91" t="s">
        <v>4409</v>
      </c>
      <c r="C1852" s="91" t="s">
        <v>1907</v>
      </c>
      <c r="D1852" s="91" t="s">
        <v>183</v>
      </c>
      <c r="E1852" s="92" t="s">
        <v>184</v>
      </c>
      <c r="F1852" s="93" t="s">
        <v>185</v>
      </c>
      <c r="G1852" s="101">
        <v>6.0190000000000001</v>
      </c>
      <c r="H1852" s="95">
        <f>ROUND(I1852/G1852,2)</f>
        <v>1461.91</v>
      </c>
      <c r="I1852" s="96">
        <v>8799.26</v>
      </c>
      <c r="J1852" s="95">
        <f>ROUND(H1852*$H$13*$I$13,2)</f>
        <v>1627.22</v>
      </c>
      <c r="K1852" s="96">
        <f>ROUND(G1852*J1852,2)</f>
        <v>9794.24</v>
      </c>
      <c r="L1852" s="89"/>
      <c r="M1852" s="235"/>
      <c r="N1852" s="253">
        <f>ROUND(I1852*H$13*I$13,2)</f>
        <v>9794.2900000000009</v>
      </c>
      <c r="O1852" s="254">
        <f t="shared" si="83"/>
        <v>0.05</v>
      </c>
    </row>
    <row r="1853" spans="1:15" s="28" customFormat="1" ht="22.5" outlineLevel="1" x14ac:dyDescent="0.25">
      <c r="A1853" s="90" t="s">
        <v>4420</v>
      </c>
      <c r="B1853" s="91" t="s">
        <v>4409</v>
      </c>
      <c r="C1853" s="91" t="s">
        <v>54</v>
      </c>
      <c r="D1853" s="91" t="s">
        <v>4421</v>
      </c>
      <c r="E1853" s="92" t="s">
        <v>4422</v>
      </c>
      <c r="F1853" s="93" t="s">
        <v>180</v>
      </c>
      <c r="G1853" s="100">
        <v>0.23</v>
      </c>
      <c r="H1853" s="95">
        <f>ROUND(I1853/G1853,2)</f>
        <v>1280.3900000000001</v>
      </c>
      <c r="I1853" s="96">
        <v>294.49</v>
      </c>
      <c r="J1853" s="95">
        <f>ROUND(H1853*$H$13*$I$13,2)</f>
        <v>1425.18</v>
      </c>
      <c r="K1853" s="96">
        <f>ROUND(G1853*J1853,2)</f>
        <v>327.79</v>
      </c>
      <c r="L1853" s="89"/>
      <c r="M1853" s="235"/>
      <c r="N1853" s="253">
        <f>ROUND(I1853*H$13*I$13,2)</f>
        <v>327.79</v>
      </c>
      <c r="O1853" s="254">
        <f t="shared" si="83"/>
        <v>0</v>
      </c>
    </row>
    <row r="1854" spans="1:15" s="28" customFormat="1" ht="22.5" outlineLevel="1" x14ac:dyDescent="0.25">
      <c r="A1854" s="90" t="s">
        <v>4423</v>
      </c>
      <c r="B1854" s="91" t="s">
        <v>4409</v>
      </c>
      <c r="C1854" s="91" t="s">
        <v>1950</v>
      </c>
      <c r="D1854" s="91" t="s">
        <v>4424</v>
      </c>
      <c r="E1854" s="92" t="s">
        <v>4425</v>
      </c>
      <c r="F1854" s="93" t="s">
        <v>4426</v>
      </c>
      <c r="G1854" s="99">
        <v>3</v>
      </c>
      <c r="H1854" s="95">
        <f>ROUND(I1854/G1854,2)</f>
        <v>1930.58</v>
      </c>
      <c r="I1854" s="96">
        <v>5791.73</v>
      </c>
      <c r="J1854" s="95">
        <f>ROUND(H1854*$H$13*$I$13,2)</f>
        <v>2148.89</v>
      </c>
      <c r="K1854" s="96">
        <f>ROUND(G1854*J1854,2)</f>
        <v>6446.67</v>
      </c>
      <c r="L1854" s="89"/>
      <c r="M1854" s="235"/>
      <c r="N1854" s="253">
        <f>ROUND(I1854*H$13*I$13,2)</f>
        <v>6446.67</v>
      </c>
      <c r="O1854" s="254">
        <f t="shared" si="83"/>
        <v>0</v>
      </c>
    </row>
    <row r="1855" spans="1:15" s="28" customFormat="1" ht="15" outlineLevel="1" x14ac:dyDescent="0.25">
      <c r="A1855" s="90" t="s">
        <v>4427</v>
      </c>
      <c r="B1855" s="91" t="s">
        <v>4409</v>
      </c>
      <c r="C1855" s="91" t="s">
        <v>1954</v>
      </c>
      <c r="D1855" s="91" t="s">
        <v>4428</v>
      </c>
      <c r="E1855" s="92" t="s">
        <v>4429</v>
      </c>
      <c r="F1855" s="93" t="s">
        <v>2011</v>
      </c>
      <c r="G1855" s="98">
        <v>2.2999999999999998</v>
      </c>
      <c r="H1855" s="95">
        <f>ROUND(I1855/G1855,2)</f>
        <v>4415.67</v>
      </c>
      <c r="I1855" s="96">
        <v>10156.040000000001</v>
      </c>
      <c r="J1855" s="95">
        <f>ROUND(H1855*$H$13*$I$13,2)</f>
        <v>4915</v>
      </c>
      <c r="K1855" s="96">
        <f>ROUND(G1855*J1855,2)</f>
        <v>11304.5</v>
      </c>
      <c r="L1855" s="89"/>
      <c r="M1855" s="235"/>
      <c r="N1855" s="253">
        <f>ROUND(I1855*H$13*I$13,2)</f>
        <v>11304.5</v>
      </c>
      <c r="O1855" s="254">
        <f t="shared" si="83"/>
        <v>0</v>
      </c>
    </row>
    <row r="1856" spans="1:15" s="28" customFormat="1" ht="22.5" outlineLevel="1" x14ac:dyDescent="0.25">
      <c r="A1856" s="90" t="s">
        <v>4430</v>
      </c>
      <c r="B1856" s="91" t="s">
        <v>4409</v>
      </c>
      <c r="C1856" s="91" t="s">
        <v>58</v>
      </c>
      <c r="D1856" s="91" t="s">
        <v>4431</v>
      </c>
      <c r="E1856" s="92" t="s">
        <v>4432</v>
      </c>
      <c r="F1856" s="93" t="s">
        <v>238</v>
      </c>
      <c r="G1856" s="99">
        <v>3</v>
      </c>
      <c r="H1856" s="95">
        <f>ROUND(I1856/G1856,2)</f>
        <v>806.81</v>
      </c>
      <c r="I1856" s="96">
        <v>2420.42</v>
      </c>
      <c r="J1856" s="95">
        <f>ROUND(H1856*$H$13*$I$13,2)</f>
        <v>898.05</v>
      </c>
      <c r="K1856" s="96">
        <f>ROUND(G1856*J1856,2)</f>
        <v>2694.15</v>
      </c>
      <c r="L1856" s="89"/>
      <c r="M1856" s="235"/>
      <c r="N1856" s="253">
        <f>ROUND(I1856*H$13*I$13,2)</f>
        <v>2694.12</v>
      </c>
      <c r="O1856" s="254">
        <f t="shared" si="83"/>
        <v>-0.03</v>
      </c>
    </row>
    <row r="1857" spans="1:15" s="28" customFormat="1" ht="15" outlineLevel="1" x14ac:dyDescent="0.25">
      <c r="A1857" s="90" t="s">
        <v>4433</v>
      </c>
      <c r="B1857" s="91" t="s">
        <v>4409</v>
      </c>
      <c r="C1857" s="91" t="s">
        <v>2005</v>
      </c>
      <c r="D1857" s="91" t="s">
        <v>4434</v>
      </c>
      <c r="E1857" s="92" t="s">
        <v>4435</v>
      </c>
      <c r="F1857" s="93" t="s">
        <v>238</v>
      </c>
      <c r="G1857" s="99">
        <v>3</v>
      </c>
      <c r="H1857" s="95">
        <f>ROUND(I1857/G1857,2)</f>
        <v>2164.41</v>
      </c>
      <c r="I1857" s="96">
        <v>6493.24</v>
      </c>
      <c r="J1857" s="95">
        <f>ROUND(H1857*$H$13*$I$13,2)</f>
        <v>2409.16</v>
      </c>
      <c r="K1857" s="96">
        <f>ROUND(G1857*J1857,2)</f>
        <v>7227.48</v>
      </c>
      <c r="L1857" s="89"/>
      <c r="M1857" s="235"/>
      <c r="N1857" s="253">
        <f>ROUND(I1857*H$13*I$13,2)</f>
        <v>7227.5</v>
      </c>
      <c r="O1857" s="254">
        <f t="shared" si="83"/>
        <v>0.02</v>
      </c>
    </row>
    <row r="1858" spans="1:15" s="28" customFormat="1" ht="33.75" outlineLevel="1" x14ac:dyDescent="0.25">
      <c r="A1858" s="90" t="s">
        <v>4436</v>
      </c>
      <c r="B1858" s="91" t="s">
        <v>4409</v>
      </c>
      <c r="C1858" s="91" t="s">
        <v>62</v>
      </c>
      <c r="D1858" s="91" t="s">
        <v>4437</v>
      </c>
      <c r="E1858" s="92" t="s">
        <v>4438</v>
      </c>
      <c r="F1858" s="93" t="s">
        <v>238</v>
      </c>
      <c r="G1858" s="99">
        <v>4</v>
      </c>
      <c r="H1858" s="95">
        <f>ROUND(I1858/G1858,2)</f>
        <v>3246.99</v>
      </c>
      <c r="I1858" s="96">
        <v>12987.95</v>
      </c>
      <c r="J1858" s="95">
        <f>ROUND(H1858*$H$13*$I$13,2)</f>
        <v>3614.16</v>
      </c>
      <c r="K1858" s="96">
        <f>ROUND(G1858*J1858,2)</f>
        <v>14456.64</v>
      </c>
      <c r="L1858" s="89"/>
      <c r="M1858" s="235"/>
      <c r="N1858" s="253">
        <f>ROUND(I1858*H$13*I$13,2)</f>
        <v>14456.64</v>
      </c>
      <c r="O1858" s="254">
        <f t="shared" si="83"/>
        <v>0</v>
      </c>
    </row>
    <row r="1859" spans="1:15" s="28" customFormat="1" ht="22.5" outlineLevel="1" x14ac:dyDescent="0.25">
      <c r="A1859" s="90" t="s">
        <v>4439</v>
      </c>
      <c r="B1859" s="91" t="s">
        <v>4409</v>
      </c>
      <c r="C1859" s="91" t="s">
        <v>2013</v>
      </c>
      <c r="D1859" s="91" t="s">
        <v>4440</v>
      </c>
      <c r="E1859" s="92" t="s">
        <v>4441</v>
      </c>
      <c r="F1859" s="93" t="s">
        <v>238</v>
      </c>
      <c r="G1859" s="99">
        <v>4</v>
      </c>
      <c r="H1859" s="95">
        <f>ROUND(I1859/G1859,2)</f>
        <v>1509.74</v>
      </c>
      <c r="I1859" s="96">
        <v>6038.95</v>
      </c>
      <c r="J1859" s="95">
        <f>ROUND(H1859*$H$13*$I$13,2)</f>
        <v>1680.46</v>
      </c>
      <c r="K1859" s="96">
        <f>ROUND(G1859*J1859,2)</f>
        <v>6721.84</v>
      </c>
      <c r="L1859" s="89"/>
      <c r="M1859" s="235"/>
      <c r="N1859" s="253">
        <f>ROUND(I1859*H$13*I$13,2)</f>
        <v>6721.84</v>
      </c>
      <c r="O1859" s="254">
        <f t="shared" si="83"/>
        <v>0</v>
      </c>
    </row>
    <row r="1860" spans="1:15" s="28" customFormat="1" ht="33.75" outlineLevel="1" x14ac:dyDescent="0.25">
      <c r="A1860" s="90" t="s">
        <v>4442</v>
      </c>
      <c r="B1860" s="91" t="s">
        <v>4409</v>
      </c>
      <c r="C1860" s="91" t="s">
        <v>70</v>
      </c>
      <c r="D1860" s="91" t="s">
        <v>4443</v>
      </c>
      <c r="E1860" s="92" t="s">
        <v>4444</v>
      </c>
      <c r="F1860" s="93" t="s">
        <v>202</v>
      </c>
      <c r="G1860" s="101">
        <v>2E-3</v>
      </c>
      <c r="H1860" s="95">
        <f>ROUND(I1860/G1860,2)</f>
        <v>475055</v>
      </c>
      <c r="I1860" s="96">
        <v>950.11</v>
      </c>
      <c r="J1860" s="95">
        <f>ROUND(H1860*$H$13*$I$13,2)</f>
        <v>528774.79</v>
      </c>
      <c r="K1860" s="96">
        <f>ROUND(G1860*J1860,2)</f>
        <v>1057.55</v>
      </c>
      <c r="L1860" s="89"/>
      <c r="M1860" s="235"/>
      <c r="N1860" s="253">
        <f>ROUND(I1860*H$13*I$13,2)</f>
        <v>1057.55</v>
      </c>
      <c r="O1860" s="254">
        <f t="shared" si="83"/>
        <v>0</v>
      </c>
    </row>
    <row r="1861" spans="1:15" s="28" customFormat="1" ht="15" outlineLevel="1" x14ac:dyDescent="0.25">
      <c r="A1861" s="90" t="s">
        <v>4445</v>
      </c>
      <c r="B1861" s="91" t="s">
        <v>4409</v>
      </c>
      <c r="C1861" s="91" t="s">
        <v>2040</v>
      </c>
      <c r="D1861" s="91" t="s">
        <v>4446</v>
      </c>
      <c r="E1861" s="92" t="s">
        <v>4447</v>
      </c>
      <c r="F1861" s="93" t="s">
        <v>297</v>
      </c>
      <c r="G1861" s="97">
        <v>8.0999999999999996E-3</v>
      </c>
      <c r="H1861" s="95">
        <f>ROUND(I1861/G1861,2)</f>
        <v>93670.37</v>
      </c>
      <c r="I1861" s="96">
        <v>758.73</v>
      </c>
      <c r="J1861" s="95">
        <f>ROUND(H1861*$H$13*$I$13,2)</f>
        <v>104262.73</v>
      </c>
      <c r="K1861" s="96">
        <f>ROUND(G1861*J1861,2)</f>
        <v>844.53</v>
      </c>
      <c r="L1861" s="89"/>
      <c r="M1861" s="235"/>
      <c r="N1861" s="253">
        <f>ROUND(I1861*H$13*I$13,2)</f>
        <v>844.53</v>
      </c>
      <c r="O1861" s="254">
        <f t="shared" si="83"/>
        <v>0</v>
      </c>
    </row>
    <row r="1862" spans="1:15" s="28" customFormat="1" ht="15" outlineLevel="1" x14ac:dyDescent="0.25">
      <c r="A1862" s="90" t="s">
        <v>4448</v>
      </c>
      <c r="B1862" s="91" t="s">
        <v>4409</v>
      </c>
      <c r="C1862" s="91" t="s">
        <v>2478</v>
      </c>
      <c r="D1862" s="91" t="s">
        <v>4449</v>
      </c>
      <c r="E1862" s="92" t="s">
        <v>4450</v>
      </c>
      <c r="F1862" s="93" t="s">
        <v>297</v>
      </c>
      <c r="G1862" s="97">
        <v>1E-4</v>
      </c>
      <c r="H1862" s="95">
        <f>ROUND(I1862/G1862,2)</f>
        <v>90000</v>
      </c>
      <c r="I1862" s="96">
        <v>9</v>
      </c>
      <c r="J1862" s="95">
        <f>ROUND(H1862*$H$13*$I$13,2)</f>
        <v>100177.31</v>
      </c>
      <c r="K1862" s="96">
        <f>ROUND(G1862*J1862,2)</f>
        <v>10.02</v>
      </c>
      <c r="L1862" s="89"/>
      <c r="M1862" s="235"/>
      <c r="N1862" s="253">
        <f>ROUND(I1862*H$13*I$13,2)</f>
        <v>10.02</v>
      </c>
      <c r="O1862" s="254">
        <f t="shared" si="83"/>
        <v>0</v>
      </c>
    </row>
    <row r="1863" spans="1:15" s="28" customFormat="1" ht="15" outlineLevel="1" x14ac:dyDescent="0.25">
      <c r="A1863" s="90" t="s">
        <v>4451</v>
      </c>
      <c r="B1863" s="91" t="s">
        <v>4409</v>
      </c>
      <c r="C1863" s="91" t="s">
        <v>91</v>
      </c>
      <c r="D1863" s="91" t="s">
        <v>4452</v>
      </c>
      <c r="E1863" s="92" t="s">
        <v>4453</v>
      </c>
      <c r="F1863" s="93" t="s">
        <v>180</v>
      </c>
      <c r="G1863" s="100">
        <v>0.19</v>
      </c>
      <c r="H1863" s="95">
        <f>ROUND(I1863/G1863,2)</f>
        <v>15118.89</v>
      </c>
      <c r="I1863" s="96">
        <v>2872.59</v>
      </c>
      <c r="J1863" s="95">
        <f>ROUND(H1863*$H$13*$I$13,2)</f>
        <v>16828.55</v>
      </c>
      <c r="K1863" s="96">
        <f>ROUND(G1863*J1863,2)</f>
        <v>3197.42</v>
      </c>
      <c r="L1863" s="89"/>
      <c r="M1863" s="235"/>
      <c r="N1863" s="253">
        <f>ROUND(I1863*H$13*I$13,2)</f>
        <v>3197.43</v>
      </c>
      <c r="O1863" s="254">
        <f t="shared" si="83"/>
        <v>0.01</v>
      </c>
    </row>
    <row r="1864" spans="1:15" s="28" customFormat="1" ht="33.75" outlineLevel="1" x14ac:dyDescent="0.25">
      <c r="A1864" s="90" t="s">
        <v>4454</v>
      </c>
      <c r="B1864" s="91" t="s">
        <v>4409</v>
      </c>
      <c r="C1864" s="91" t="s">
        <v>207</v>
      </c>
      <c r="D1864" s="91" t="s">
        <v>4455</v>
      </c>
      <c r="E1864" s="92" t="s">
        <v>4456</v>
      </c>
      <c r="F1864" s="93" t="s">
        <v>210</v>
      </c>
      <c r="G1864" s="94">
        <v>1.9380000000000001E-2</v>
      </c>
      <c r="H1864" s="95">
        <f>ROUND(I1864/G1864,2)</f>
        <v>35133.129999999997</v>
      </c>
      <c r="I1864" s="96">
        <v>680.88</v>
      </c>
      <c r="J1864" s="95">
        <f>ROUND(H1864*$H$13*$I$13,2)</f>
        <v>39106.03</v>
      </c>
      <c r="K1864" s="96">
        <f>ROUND(G1864*J1864,2)</f>
        <v>757.87</v>
      </c>
      <c r="L1864" s="89"/>
      <c r="M1864" s="235"/>
      <c r="N1864" s="253">
        <f>ROUND(I1864*H$13*I$13,2)</f>
        <v>757.87</v>
      </c>
      <c r="O1864" s="254">
        <f t="shared" si="83"/>
        <v>0</v>
      </c>
    </row>
    <row r="1865" spans="1:15" s="28" customFormat="1" ht="15" outlineLevel="1" x14ac:dyDescent="0.25">
      <c r="A1865" s="90" t="s">
        <v>4457</v>
      </c>
      <c r="B1865" s="91" t="s">
        <v>4409</v>
      </c>
      <c r="C1865" s="91" t="s">
        <v>94</v>
      </c>
      <c r="D1865" s="91" t="s">
        <v>228</v>
      </c>
      <c r="E1865" s="92" t="s">
        <v>229</v>
      </c>
      <c r="F1865" s="93" t="s">
        <v>202</v>
      </c>
      <c r="G1865" s="101">
        <v>1.9E-2</v>
      </c>
      <c r="H1865" s="95">
        <f>ROUND(I1865/G1865,2)</f>
        <v>21625.79</v>
      </c>
      <c r="I1865" s="96">
        <v>410.89</v>
      </c>
      <c r="J1865" s="95">
        <f>ROUND(H1865*$H$13*$I$13,2)</f>
        <v>24071.26</v>
      </c>
      <c r="K1865" s="96">
        <f>ROUND(G1865*J1865,2)</f>
        <v>457.35</v>
      </c>
      <c r="L1865" s="89"/>
      <c r="M1865" s="235"/>
      <c r="N1865" s="253">
        <f>ROUND(I1865*H$13*I$13,2)</f>
        <v>457.35</v>
      </c>
      <c r="O1865" s="254">
        <f t="shared" si="83"/>
        <v>0</v>
      </c>
    </row>
    <row r="1866" spans="1:15" s="28" customFormat="1" ht="15" outlineLevel="1" x14ac:dyDescent="0.25">
      <c r="A1866" s="90" t="s">
        <v>4458</v>
      </c>
      <c r="B1866" s="91" t="s">
        <v>4409</v>
      </c>
      <c r="C1866" s="91" t="s">
        <v>216</v>
      </c>
      <c r="D1866" s="91" t="s">
        <v>4459</v>
      </c>
      <c r="E1866" s="92" t="s">
        <v>4460</v>
      </c>
      <c r="F1866" s="93" t="s">
        <v>180</v>
      </c>
      <c r="G1866" s="100">
        <v>0.19</v>
      </c>
      <c r="H1866" s="95">
        <f>ROUND(I1866/G1866,2)</f>
        <v>1056.26</v>
      </c>
      <c r="I1866" s="96">
        <v>200.69</v>
      </c>
      <c r="J1866" s="95">
        <f>ROUND(H1866*$H$13*$I$13,2)</f>
        <v>1175.7</v>
      </c>
      <c r="K1866" s="96">
        <f>ROUND(G1866*J1866,2)</f>
        <v>223.38</v>
      </c>
      <c r="L1866" s="89"/>
      <c r="M1866" s="235"/>
      <c r="N1866" s="253">
        <f>ROUND(I1866*H$13*I$13,2)</f>
        <v>223.38</v>
      </c>
      <c r="O1866" s="254">
        <f t="shared" si="83"/>
        <v>0</v>
      </c>
    </row>
    <row r="1867" spans="1:15" s="28" customFormat="1" ht="15" outlineLevel="1" x14ac:dyDescent="0.25">
      <c r="A1867" s="90"/>
      <c r="B1867" s="91"/>
      <c r="C1867" s="91"/>
      <c r="D1867" s="91"/>
      <c r="E1867" s="103" t="s">
        <v>4461</v>
      </c>
      <c r="F1867" s="93"/>
      <c r="G1867" s="100"/>
      <c r="H1867" s="95"/>
      <c r="I1867" s="96"/>
      <c r="J1867" s="95"/>
      <c r="K1867" s="96"/>
      <c r="L1867" s="89"/>
      <c r="M1867" s="235"/>
      <c r="N1867" s="253">
        <f>ROUND(I1867*H$13*I$13,2)</f>
        <v>0</v>
      </c>
      <c r="O1867" s="254">
        <f t="shared" si="83"/>
        <v>0</v>
      </c>
    </row>
    <row r="1868" spans="1:15" s="28" customFormat="1" ht="22.5" outlineLevel="1" x14ac:dyDescent="0.25">
      <c r="A1868" s="90" t="s">
        <v>4462</v>
      </c>
      <c r="B1868" s="91" t="s">
        <v>4409</v>
      </c>
      <c r="C1868" s="91" t="s">
        <v>95</v>
      </c>
      <c r="D1868" s="91" t="s">
        <v>4463</v>
      </c>
      <c r="E1868" s="92" t="s">
        <v>4464</v>
      </c>
      <c r="F1868" s="93" t="s">
        <v>180</v>
      </c>
      <c r="G1868" s="100">
        <v>0.21</v>
      </c>
      <c r="H1868" s="95">
        <f>ROUND(I1868/G1868,2)</f>
        <v>76636.289999999994</v>
      </c>
      <c r="I1868" s="96">
        <v>16093.62</v>
      </c>
      <c r="J1868" s="95">
        <f>ROUND(H1868*$H$13*$I$13,2)</f>
        <v>85302.41</v>
      </c>
      <c r="K1868" s="96">
        <f>ROUND(G1868*J1868,2)</f>
        <v>17913.509999999998</v>
      </c>
      <c r="L1868" s="89"/>
      <c r="M1868" s="235"/>
      <c r="N1868" s="253">
        <f>ROUND(I1868*H$13*I$13,2)</f>
        <v>17913.509999999998</v>
      </c>
      <c r="O1868" s="254">
        <f t="shared" si="83"/>
        <v>0</v>
      </c>
    </row>
    <row r="1869" spans="1:15" s="28" customFormat="1" ht="33.75" outlineLevel="1" x14ac:dyDescent="0.25">
      <c r="A1869" s="90" t="s">
        <v>4465</v>
      </c>
      <c r="B1869" s="91" t="s">
        <v>4409</v>
      </c>
      <c r="C1869" s="91" t="s">
        <v>224</v>
      </c>
      <c r="D1869" s="91" t="s">
        <v>4466</v>
      </c>
      <c r="E1869" s="92" t="s">
        <v>4467</v>
      </c>
      <c r="F1869" s="93" t="s">
        <v>489</v>
      </c>
      <c r="G1869" s="100">
        <v>21.21</v>
      </c>
      <c r="H1869" s="95">
        <f>ROUND(I1869/G1869,2)</f>
        <v>229.34</v>
      </c>
      <c r="I1869" s="96">
        <v>4864.28</v>
      </c>
      <c r="J1869" s="95">
        <f>ROUND(H1869*$H$13*$I$13,2)</f>
        <v>255.27</v>
      </c>
      <c r="K1869" s="96">
        <f>ROUND(G1869*J1869,2)</f>
        <v>5414.28</v>
      </c>
      <c r="L1869" s="89"/>
      <c r="M1869" s="235"/>
      <c r="N1869" s="253">
        <f>ROUND(I1869*H$13*I$13,2)</f>
        <v>5414.34</v>
      </c>
      <c r="O1869" s="254">
        <f t="shared" si="83"/>
        <v>0.06</v>
      </c>
    </row>
    <row r="1870" spans="1:15" s="28" customFormat="1" ht="15" outlineLevel="1" x14ac:dyDescent="0.25">
      <c r="A1870" s="90" t="s">
        <v>4468</v>
      </c>
      <c r="B1870" s="91" t="s">
        <v>4409</v>
      </c>
      <c r="C1870" s="91" t="s">
        <v>115</v>
      </c>
      <c r="D1870" s="91" t="s">
        <v>1632</v>
      </c>
      <c r="E1870" s="92" t="s">
        <v>1633</v>
      </c>
      <c r="F1870" s="93" t="s">
        <v>363</v>
      </c>
      <c r="G1870" s="97">
        <v>3.2199999999999999E-2</v>
      </c>
      <c r="H1870" s="95">
        <f>ROUND(I1870/G1870,2)</f>
        <v>8625.4699999999993</v>
      </c>
      <c r="I1870" s="96">
        <v>277.74</v>
      </c>
      <c r="J1870" s="95">
        <f>ROUND(H1870*$H$13*$I$13,2)</f>
        <v>9600.85</v>
      </c>
      <c r="K1870" s="96">
        <f>ROUND(G1870*J1870,2)</f>
        <v>309.14999999999998</v>
      </c>
      <c r="L1870" s="89"/>
      <c r="M1870" s="235"/>
      <c r="N1870" s="253">
        <f>ROUND(I1870*H$13*I$13,2)</f>
        <v>309.14999999999998</v>
      </c>
      <c r="O1870" s="254">
        <f t="shared" si="83"/>
        <v>0</v>
      </c>
    </row>
    <row r="1871" spans="1:15" s="28" customFormat="1" ht="22.5" outlineLevel="1" x14ac:dyDescent="0.25">
      <c r="A1871" s="90" t="s">
        <v>4469</v>
      </c>
      <c r="B1871" s="91" t="s">
        <v>4409</v>
      </c>
      <c r="C1871" s="91" t="s">
        <v>235</v>
      </c>
      <c r="D1871" s="91" t="s">
        <v>4470</v>
      </c>
      <c r="E1871" s="92" t="s">
        <v>4471</v>
      </c>
      <c r="F1871" s="93" t="s">
        <v>363</v>
      </c>
      <c r="G1871" s="97">
        <v>3.2199999999999999E-2</v>
      </c>
      <c r="H1871" s="95">
        <f>ROUND(I1871/G1871,2)</f>
        <v>18665.53</v>
      </c>
      <c r="I1871" s="96">
        <v>601.03</v>
      </c>
      <c r="J1871" s="95">
        <f>ROUND(H1871*$H$13*$I$13,2)</f>
        <v>20776.25</v>
      </c>
      <c r="K1871" s="96">
        <f>ROUND(G1871*J1871,2)</f>
        <v>669</v>
      </c>
      <c r="L1871" s="89"/>
      <c r="M1871" s="235"/>
      <c r="N1871" s="253">
        <f>ROUND(I1871*H$13*I$13,2)</f>
        <v>669</v>
      </c>
      <c r="O1871" s="254">
        <f t="shared" si="83"/>
        <v>0</v>
      </c>
    </row>
    <row r="1872" spans="1:15" s="28" customFormat="1" ht="15" outlineLevel="1" x14ac:dyDescent="0.25">
      <c r="A1872" s="90" t="s">
        <v>4472</v>
      </c>
      <c r="B1872" s="91" t="s">
        <v>4409</v>
      </c>
      <c r="C1872" s="91" t="s">
        <v>240</v>
      </c>
      <c r="D1872" s="91" t="s">
        <v>4473</v>
      </c>
      <c r="E1872" s="92" t="s">
        <v>4474</v>
      </c>
      <c r="F1872" s="93" t="s">
        <v>4475</v>
      </c>
      <c r="G1872" s="99">
        <v>5</v>
      </c>
      <c r="H1872" s="95">
        <f>ROUND(I1872/G1872,2)</f>
        <v>3613.82</v>
      </c>
      <c r="I1872" s="96">
        <v>18069.09</v>
      </c>
      <c r="J1872" s="95">
        <f>ROUND(H1872*$H$13*$I$13,2)</f>
        <v>4022.48</v>
      </c>
      <c r="K1872" s="96">
        <f>ROUND(G1872*J1872,2)</f>
        <v>20112.400000000001</v>
      </c>
      <c r="L1872" s="89"/>
      <c r="M1872" s="235"/>
      <c r="N1872" s="253">
        <f>ROUND(I1872*H$13*I$13,2)</f>
        <v>20112.36</v>
      </c>
      <c r="O1872" s="254">
        <f t="shared" si="83"/>
        <v>-0.04</v>
      </c>
    </row>
    <row r="1873" spans="1:15" s="28" customFormat="1" ht="15" outlineLevel="1" x14ac:dyDescent="0.25">
      <c r="A1873" s="90" t="s">
        <v>4476</v>
      </c>
      <c r="B1873" s="91" t="s">
        <v>4409</v>
      </c>
      <c r="C1873" s="91" t="s">
        <v>243</v>
      </c>
      <c r="D1873" s="91" t="s">
        <v>4477</v>
      </c>
      <c r="E1873" s="92" t="s">
        <v>4478</v>
      </c>
      <c r="F1873" s="93" t="s">
        <v>185</v>
      </c>
      <c r="G1873" s="100">
        <v>0.04</v>
      </c>
      <c r="H1873" s="95">
        <f>ROUND(I1873/G1873,2)</f>
        <v>11489</v>
      </c>
      <c r="I1873" s="96">
        <v>459.56</v>
      </c>
      <c r="J1873" s="95">
        <f>ROUND(H1873*$H$13*$I$13,2)</f>
        <v>12788.19</v>
      </c>
      <c r="K1873" s="96">
        <f>ROUND(G1873*J1873,2)</f>
        <v>511.53</v>
      </c>
      <c r="L1873" s="89"/>
      <c r="M1873" s="235"/>
      <c r="N1873" s="253">
        <f>ROUND(I1873*H$13*I$13,2)</f>
        <v>511.53</v>
      </c>
      <c r="O1873" s="254">
        <f t="shared" si="83"/>
        <v>0</v>
      </c>
    </row>
    <row r="1874" spans="1:15" s="28" customFormat="1" ht="15" outlineLevel="1" x14ac:dyDescent="0.25">
      <c r="A1874" s="90" t="s">
        <v>4479</v>
      </c>
      <c r="B1874" s="91" t="s">
        <v>4409</v>
      </c>
      <c r="C1874" s="91" t="s">
        <v>247</v>
      </c>
      <c r="D1874" s="91" t="s">
        <v>4480</v>
      </c>
      <c r="E1874" s="92" t="s">
        <v>4481</v>
      </c>
      <c r="F1874" s="93" t="s">
        <v>222</v>
      </c>
      <c r="G1874" s="99">
        <v>5</v>
      </c>
      <c r="H1874" s="95">
        <f>ROUND(I1874/G1874,2)</f>
        <v>761.37</v>
      </c>
      <c r="I1874" s="96">
        <v>3806.87</v>
      </c>
      <c r="J1874" s="95">
        <f>ROUND(H1874*$H$13*$I$13,2)</f>
        <v>847.47</v>
      </c>
      <c r="K1874" s="96">
        <f>ROUND(G1874*J1874,2)</f>
        <v>4237.3500000000004</v>
      </c>
      <c r="L1874" s="89"/>
      <c r="M1874" s="235"/>
      <c r="N1874" s="253">
        <f>ROUND(I1874*H$13*I$13,2)</f>
        <v>4237.3599999999997</v>
      </c>
      <c r="O1874" s="254">
        <f t="shared" si="83"/>
        <v>0.01</v>
      </c>
    </row>
    <row r="1875" spans="1:15" s="28" customFormat="1" ht="15" outlineLevel="1" x14ac:dyDescent="0.25">
      <c r="A1875" s="90" t="s">
        <v>4482</v>
      </c>
      <c r="B1875" s="91" t="s">
        <v>4409</v>
      </c>
      <c r="C1875" s="91" t="s">
        <v>2081</v>
      </c>
      <c r="D1875" s="91" t="s">
        <v>4483</v>
      </c>
      <c r="E1875" s="92" t="s">
        <v>4484</v>
      </c>
      <c r="F1875" s="93" t="s">
        <v>238</v>
      </c>
      <c r="G1875" s="99">
        <v>1</v>
      </c>
      <c r="H1875" s="95">
        <f>ROUND(I1875/G1875,2)</f>
        <v>2240.21</v>
      </c>
      <c r="I1875" s="96">
        <v>2240.21</v>
      </c>
      <c r="J1875" s="95">
        <f>ROUND(H1875*$H$13*$I$13,2)</f>
        <v>2493.54</v>
      </c>
      <c r="K1875" s="96">
        <f>ROUND(G1875*J1875,2)</f>
        <v>2493.54</v>
      </c>
      <c r="L1875" s="89"/>
      <c r="M1875" s="235"/>
      <c r="N1875" s="253">
        <f>ROUND(I1875*H$13*I$13,2)</f>
        <v>2493.54</v>
      </c>
      <c r="O1875" s="254">
        <f t="shared" si="83"/>
        <v>0</v>
      </c>
    </row>
    <row r="1876" spans="1:15" s="28" customFormat="1" ht="22.5" outlineLevel="1" x14ac:dyDescent="0.25">
      <c r="A1876" s="90" t="s">
        <v>4485</v>
      </c>
      <c r="B1876" s="91" t="s">
        <v>4409</v>
      </c>
      <c r="C1876" s="91" t="s">
        <v>252</v>
      </c>
      <c r="D1876" s="91" t="s">
        <v>4486</v>
      </c>
      <c r="E1876" s="92" t="s">
        <v>4487</v>
      </c>
      <c r="F1876" s="93" t="s">
        <v>238</v>
      </c>
      <c r="G1876" s="99">
        <v>6</v>
      </c>
      <c r="H1876" s="95">
        <f>ROUND(I1876/G1876,2)</f>
        <v>18979.95</v>
      </c>
      <c r="I1876" s="96">
        <v>113879.7</v>
      </c>
      <c r="J1876" s="95">
        <f>ROUND(H1876*$H$13*$I$13,2)</f>
        <v>21126.23</v>
      </c>
      <c r="K1876" s="96">
        <f>ROUND(G1876*J1876,2)</f>
        <v>126757.38</v>
      </c>
      <c r="L1876" s="89"/>
      <c r="M1876" s="235"/>
      <c r="N1876" s="253">
        <f>ROUND(I1876*H$13*I$13,2)</f>
        <v>126757.35</v>
      </c>
      <c r="O1876" s="254">
        <f t="shared" si="83"/>
        <v>-0.03</v>
      </c>
    </row>
    <row r="1877" spans="1:15" s="28" customFormat="1" ht="33.75" outlineLevel="1" x14ac:dyDescent="0.25">
      <c r="A1877" s="90" t="s">
        <v>4488</v>
      </c>
      <c r="B1877" s="91" t="s">
        <v>4409</v>
      </c>
      <c r="C1877" s="91" t="s">
        <v>349</v>
      </c>
      <c r="D1877" s="91" t="s">
        <v>4489</v>
      </c>
      <c r="E1877" s="92" t="s">
        <v>4490</v>
      </c>
      <c r="F1877" s="93" t="s">
        <v>238</v>
      </c>
      <c r="G1877" s="99">
        <v>6</v>
      </c>
      <c r="H1877" s="95">
        <f>ROUND(I1877/G1877,2)</f>
        <v>18530.07</v>
      </c>
      <c r="I1877" s="96">
        <v>111180.41</v>
      </c>
      <c r="J1877" s="95">
        <f>ROUND(H1877*$H$13*$I$13,2)</f>
        <v>20625.47</v>
      </c>
      <c r="K1877" s="96">
        <f>ROUND(G1877*J1877,2)</f>
        <v>123752.82</v>
      </c>
      <c r="L1877" s="89"/>
      <c r="M1877" s="235"/>
      <c r="N1877" s="253">
        <f>ROUND(I1877*H$13*I$13,2)</f>
        <v>123752.82</v>
      </c>
      <c r="O1877" s="254">
        <f t="shared" si="83"/>
        <v>0</v>
      </c>
    </row>
    <row r="1878" spans="1:15" s="28" customFormat="1" ht="15" outlineLevel="1" x14ac:dyDescent="0.25">
      <c r="A1878" s="90"/>
      <c r="B1878" s="91"/>
      <c r="C1878" s="91"/>
      <c r="D1878" s="91"/>
      <c r="E1878" s="103" t="s">
        <v>4491</v>
      </c>
      <c r="F1878" s="93"/>
      <c r="G1878" s="99"/>
      <c r="H1878" s="95"/>
      <c r="I1878" s="96"/>
      <c r="J1878" s="95"/>
      <c r="K1878" s="96"/>
      <c r="L1878" s="89"/>
      <c r="M1878" s="235"/>
      <c r="N1878" s="253">
        <f>ROUND(I1878*H$13*I$13,2)</f>
        <v>0</v>
      </c>
      <c r="O1878" s="254">
        <f t="shared" si="83"/>
        <v>0</v>
      </c>
    </row>
    <row r="1879" spans="1:15" s="28" customFormat="1" ht="15" outlineLevel="1" x14ac:dyDescent="0.25">
      <c r="A1879" s="90"/>
      <c r="B1879" s="91"/>
      <c r="C1879" s="91"/>
      <c r="D1879" s="91"/>
      <c r="E1879" s="103" t="s">
        <v>4492</v>
      </c>
      <c r="F1879" s="93"/>
      <c r="G1879" s="99"/>
      <c r="H1879" s="95"/>
      <c r="I1879" s="96"/>
      <c r="J1879" s="95"/>
      <c r="K1879" s="96"/>
      <c r="L1879" s="89"/>
      <c r="M1879" s="235"/>
      <c r="N1879" s="253">
        <f>ROUND(I1879*H$13*I$13,2)</f>
        <v>0</v>
      </c>
      <c r="O1879" s="254">
        <f t="shared" si="83"/>
        <v>0</v>
      </c>
    </row>
    <row r="1880" spans="1:15" s="28" customFormat="1" ht="22.5" outlineLevel="1" x14ac:dyDescent="0.25">
      <c r="A1880" s="90" t="s">
        <v>4493</v>
      </c>
      <c r="B1880" s="91" t="s">
        <v>4409</v>
      </c>
      <c r="C1880" s="91" t="s">
        <v>256</v>
      </c>
      <c r="D1880" s="91" t="s">
        <v>4494</v>
      </c>
      <c r="E1880" s="92" t="s">
        <v>4495</v>
      </c>
      <c r="F1880" s="93" t="s">
        <v>1827</v>
      </c>
      <c r="G1880" s="98">
        <v>0.1</v>
      </c>
      <c r="H1880" s="95">
        <f>ROUND(I1880/G1880,2)</f>
        <v>81622.399999999994</v>
      </c>
      <c r="I1880" s="96">
        <v>8162.24</v>
      </c>
      <c r="J1880" s="95">
        <f>ROUND(H1880*$H$13*$I$13,2)</f>
        <v>90852.36</v>
      </c>
      <c r="K1880" s="96">
        <f>ROUND(G1880*J1880,2)</f>
        <v>9085.24</v>
      </c>
      <c r="L1880" s="89"/>
      <c r="M1880" s="235"/>
      <c r="N1880" s="253">
        <f>ROUND(I1880*H$13*I$13,2)</f>
        <v>9085.24</v>
      </c>
      <c r="O1880" s="254">
        <f t="shared" si="83"/>
        <v>0</v>
      </c>
    </row>
    <row r="1881" spans="1:15" s="28" customFormat="1" ht="22.5" outlineLevel="1" x14ac:dyDescent="0.25">
      <c r="A1881" s="90" t="s">
        <v>4496</v>
      </c>
      <c r="B1881" s="91" t="s">
        <v>4409</v>
      </c>
      <c r="C1881" s="91" t="s">
        <v>260</v>
      </c>
      <c r="D1881" s="91" t="s">
        <v>4281</v>
      </c>
      <c r="E1881" s="92" t="s">
        <v>4282</v>
      </c>
      <c r="F1881" s="93" t="s">
        <v>180</v>
      </c>
      <c r="G1881" s="99">
        <v>1</v>
      </c>
      <c r="H1881" s="95">
        <f>ROUND(I1881/G1881,2)</f>
        <v>25148.46</v>
      </c>
      <c r="I1881" s="96">
        <v>25148.46</v>
      </c>
      <c r="J1881" s="95">
        <f>ROUND(H1881*$H$13*$I$13,2)</f>
        <v>27992.28</v>
      </c>
      <c r="K1881" s="96">
        <f>ROUND(G1881*J1881,2)</f>
        <v>27992.28</v>
      </c>
      <c r="L1881" s="89"/>
      <c r="M1881" s="235"/>
      <c r="N1881" s="253">
        <f>ROUND(I1881*H$13*I$13,2)</f>
        <v>27992.28</v>
      </c>
      <c r="O1881" s="254">
        <f t="shared" si="83"/>
        <v>0</v>
      </c>
    </row>
    <row r="1882" spans="1:15" s="28" customFormat="1" ht="15" outlineLevel="1" x14ac:dyDescent="0.25">
      <c r="A1882" s="90" t="s">
        <v>4497</v>
      </c>
      <c r="B1882" s="91" t="s">
        <v>4409</v>
      </c>
      <c r="C1882" s="91" t="s">
        <v>2101</v>
      </c>
      <c r="D1882" s="91" t="s">
        <v>4284</v>
      </c>
      <c r="E1882" s="92" t="s">
        <v>4285</v>
      </c>
      <c r="F1882" s="93" t="s">
        <v>297</v>
      </c>
      <c r="G1882" s="94">
        <v>1.7639999999999999E-2</v>
      </c>
      <c r="H1882" s="95">
        <f>ROUND(I1882/G1882,2)</f>
        <v>58519.27</v>
      </c>
      <c r="I1882" s="96">
        <v>1032.28</v>
      </c>
      <c r="J1882" s="95">
        <f>ROUND(H1882*$H$13*$I$13,2)</f>
        <v>65136.7</v>
      </c>
      <c r="K1882" s="96">
        <f>ROUND(G1882*J1882,2)</f>
        <v>1149.01</v>
      </c>
      <c r="L1882" s="89"/>
      <c r="M1882" s="235"/>
      <c r="N1882" s="253">
        <f>ROUND(I1882*H$13*I$13,2)</f>
        <v>1149.01</v>
      </c>
      <c r="O1882" s="254">
        <f t="shared" si="83"/>
        <v>0</v>
      </c>
    </row>
    <row r="1883" spans="1:15" s="28" customFormat="1" ht="15" outlineLevel="1" x14ac:dyDescent="0.25">
      <c r="A1883" s="90" t="s">
        <v>4498</v>
      </c>
      <c r="B1883" s="91" t="s">
        <v>4409</v>
      </c>
      <c r="C1883" s="91" t="s">
        <v>264</v>
      </c>
      <c r="D1883" s="91" t="s">
        <v>4287</v>
      </c>
      <c r="E1883" s="92" t="s">
        <v>4288</v>
      </c>
      <c r="F1883" s="93" t="s">
        <v>1827</v>
      </c>
      <c r="G1883" s="98">
        <v>0.1</v>
      </c>
      <c r="H1883" s="95">
        <f>ROUND(I1883/G1883,2)</f>
        <v>15332.9</v>
      </c>
      <c r="I1883" s="96">
        <v>1533.29</v>
      </c>
      <c r="J1883" s="95">
        <f>ROUND(H1883*$H$13*$I$13,2)</f>
        <v>17066.759999999998</v>
      </c>
      <c r="K1883" s="96">
        <f>ROUND(G1883*J1883,2)</f>
        <v>1706.68</v>
      </c>
      <c r="L1883" s="89"/>
      <c r="M1883" s="235"/>
      <c r="N1883" s="253">
        <f>ROUND(I1883*H$13*I$13,2)</f>
        <v>1706.68</v>
      </c>
      <c r="O1883" s="254">
        <f t="shared" si="83"/>
        <v>0</v>
      </c>
    </row>
    <row r="1884" spans="1:15" s="28" customFormat="1" ht="15" outlineLevel="1" x14ac:dyDescent="0.25">
      <c r="A1884" s="90" t="s">
        <v>4499</v>
      </c>
      <c r="B1884" s="91" t="s">
        <v>4409</v>
      </c>
      <c r="C1884" s="91" t="s">
        <v>368</v>
      </c>
      <c r="D1884" s="91" t="s">
        <v>4290</v>
      </c>
      <c r="E1884" s="92" t="s">
        <v>4500</v>
      </c>
      <c r="F1884" s="93" t="s">
        <v>297</v>
      </c>
      <c r="G1884" s="94">
        <v>3.3930000000000002E-2</v>
      </c>
      <c r="H1884" s="95">
        <f>ROUND(I1884/G1884,2)</f>
        <v>49917.48</v>
      </c>
      <c r="I1884" s="96">
        <v>1693.7</v>
      </c>
      <c r="J1884" s="95">
        <f>ROUND(H1884*$H$13*$I$13,2)</f>
        <v>55562.21</v>
      </c>
      <c r="K1884" s="96">
        <f>ROUND(G1884*J1884,2)</f>
        <v>1885.23</v>
      </c>
      <c r="L1884" s="89"/>
      <c r="M1884" s="235"/>
      <c r="N1884" s="253">
        <f>ROUND(I1884*H$13*I$13,2)</f>
        <v>1885.23</v>
      </c>
      <c r="O1884" s="254">
        <f t="shared" si="83"/>
        <v>0</v>
      </c>
    </row>
    <row r="1885" spans="1:15" s="28" customFormat="1" ht="22.5" outlineLevel="1" x14ac:dyDescent="0.25">
      <c r="A1885" s="90" t="s">
        <v>4501</v>
      </c>
      <c r="B1885" s="91" t="s">
        <v>4409</v>
      </c>
      <c r="C1885" s="91" t="s">
        <v>266</v>
      </c>
      <c r="D1885" s="91" t="s">
        <v>170</v>
      </c>
      <c r="E1885" s="92" t="s">
        <v>171</v>
      </c>
      <c r="F1885" s="93" t="s">
        <v>172</v>
      </c>
      <c r="G1885" s="97">
        <v>1.5E-3</v>
      </c>
      <c r="H1885" s="95">
        <f>ROUND(I1885/G1885,2)</f>
        <v>258346.67</v>
      </c>
      <c r="I1885" s="96">
        <v>387.52</v>
      </c>
      <c r="J1885" s="95">
        <f>ROUND(H1885*$H$13*$I$13,2)</f>
        <v>287560.82</v>
      </c>
      <c r="K1885" s="96">
        <f>ROUND(G1885*J1885,2)</f>
        <v>431.34</v>
      </c>
      <c r="L1885" s="89"/>
      <c r="M1885" s="235"/>
      <c r="N1885" s="253">
        <f>ROUND(I1885*H$13*I$13,2)</f>
        <v>431.34</v>
      </c>
      <c r="O1885" s="254">
        <f t="shared" si="83"/>
        <v>0</v>
      </c>
    </row>
    <row r="1886" spans="1:15" s="28" customFormat="1" ht="22.5" outlineLevel="1" x14ac:dyDescent="0.25">
      <c r="A1886" s="90" t="s">
        <v>4502</v>
      </c>
      <c r="B1886" s="91" t="s">
        <v>4409</v>
      </c>
      <c r="C1886" s="91" t="s">
        <v>270</v>
      </c>
      <c r="D1886" s="91" t="s">
        <v>174</v>
      </c>
      <c r="E1886" s="92" t="s">
        <v>175</v>
      </c>
      <c r="F1886" s="93" t="s">
        <v>176</v>
      </c>
      <c r="G1886" s="97">
        <v>0.29249999999999998</v>
      </c>
      <c r="H1886" s="95">
        <f>ROUND(I1886/G1886,2)</f>
        <v>645.37</v>
      </c>
      <c r="I1886" s="96">
        <v>188.77</v>
      </c>
      <c r="J1886" s="95">
        <f>ROUND(H1886*$H$13*$I$13,2)</f>
        <v>718.35</v>
      </c>
      <c r="K1886" s="96">
        <f>ROUND(G1886*J1886,2)</f>
        <v>210.12</v>
      </c>
      <c r="L1886" s="89"/>
      <c r="M1886" s="235"/>
      <c r="N1886" s="253">
        <f>ROUND(I1886*H$13*I$13,2)</f>
        <v>210.12</v>
      </c>
      <c r="O1886" s="254">
        <f t="shared" ref="O1886:O1949" si="86">N1886-K1886</f>
        <v>0</v>
      </c>
    </row>
    <row r="1887" spans="1:15" s="28" customFormat="1" ht="15" outlineLevel="1" x14ac:dyDescent="0.25">
      <c r="A1887" s="90" t="s">
        <v>4503</v>
      </c>
      <c r="B1887" s="91" t="s">
        <v>4409</v>
      </c>
      <c r="C1887" s="91" t="s">
        <v>274</v>
      </c>
      <c r="D1887" s="91" t="s">
        <v>4504</v>
      </c>
      <c r="E1887" s="92" t="s">
        <v>4505</v>
      </c>
      <c r="F1887" s="93" t="s">
        <v>172</v>
      </c>
      <c r="G1887" s="97">
        <v>1.5E-3</v>
      </c>
      <c r="H1887" s="95">
        <f>ROUND(I1887/G1887,2)</f>
        <v>614113.32999999996</v>
      </c>
      <c r="I1887" s="96">
        <v>921.17</v>
      </c>
      <c r="J1887" s="95">
        <f>ROUND(H1887*$H$13*$I$13,2)</f>
        <v>683558</v>
      </c>
      <c r="K1887" s="96">
        <f>ROUND(G1887*J1887,2)</f>
        <v>1025.3399999999999</v>
      </c>
      <c r="L1887" s="89"/>
      <c r="M1887" s="235"/>
      <c r="N1887" s="253">
        <f>ROUND(I1887*H$13*I$13,2)</f>
        <v>1025.3399999999999</v>
      </c>
      <c r="O1887" s="254">
        <f t="shared" si="86"/>
        <v>0</v>
      </c>
    </row>
    <row r="1888" spans="1:15" s="28" customFormat="1" ht="15" outlineLevel="1" x14ac:dyDescent="0.25">
      <c r="A1888" s="90" t="s">
        <v>4506</v>
      </c>
      <c r="B1888" s="91" t="s">
        <v>4409</v>
      </c>
      <c r="C1888" s="91" t="s">
        <v>396</v>
      </c>
      <c r="D1888" s="91" t="s">
        <v>4507</v>
      </c>
      <c r="E1888" s="92" t="s">
        <v>4508</v>
      </c>
      <c r="F1888" s="93" t="s">
        <v>185</v>
      </c>
      <c r="G1888" s="101">
        <v>0.153</v>
      </c>
      <c r="H1888" s="95">
        <f>ROUND(I1888/G1888,2)</f>
        <v>6052.75</v>
      </c>
      <c r="I1888" s="96">
        <v>926.07</v>
      </c>
      <c r="J1888" s="95">
        <f>ROUND(H1888*$H$13*$I$13,2)</f>
        <v>6737.2</v>
      </c>
      <c r="K1888" s="96">
        <f>ROUND(G1888*J1888,2)</f>
        <v>1030.79</v>
      </c>
      <c r="L1888" s="89"/>
      <c r="M1888" s="235"/>
      <c r="N1888" s="253">
        <f>ROUND(I1888*H$13*I$13,2)</f>
        <v>1030.79</v>
      </c>
      <c r="O1888" s="254">
        <f t="shared" si="86"/>
        <v>0</v>
      </c>
    </row>
    <row r="1889" spans="1:15" s="28" customFormat="1" ht="15" outlineLevel="1" x14ac:dyDescent="0.25">
      <c r="A1889" s="90" t="s">
        <v>4509</v>
      </c>
      <c r="B1889" s="91" t="s">
        <v>4409</v>
      </c>
      <c r="C1889" s="91" t="s">
        <v>278</v>
      </c>
      <c r="D1889" s="91" t="s">
        <v>4510</v>
      </c>
      <c r="E1889" s="92" t="s">
        <v>4511</v>
      </c>
      <c r="F1889" s="93" t="s">
        <v>297</v>
      </c>
      <c r="G1889" s="102">
        <v>3.4358E-2</v>
      </c>
      <c r="H1889" s="95">
        <f>ROUND(I1889/G1889,2)</f>
        <v>103208.57</v>
      </c>
      <c r="I1889" s="96">
        <v>3546.04</v>
      </c>
      <c r="J1889" s="95">
        <f>ROUND(H1889*$H$13*$I$13,2)</f>
        <v>114879.52</v>
      </c>
      <c r="K1889" s="96">
        <f>ROUND(G1889*J1889,2)</f>
        <v>3947.03</v>
      </c>
      <c r="L1889" s="89"/>
      <c r="M1889" s="235"/>
      <c r="N1889" s="253">
        <f>ROUND(I1889*H$13*I$13,2)</f>
        <v>3947.03</v>
      </c>
      <c r="O1889" s="254">
        <f t="shared" si="86"/>
        <v>0</v>
      </c>
    </row>
    <row r="1890" spans="1:15" s="28" customFormat="1" ht="33.75" outlineLevel="1" x14ac:dyDescent="0.25">
      <c r="A1890" s="90" t="s">
        <v>4512</v>
      </c>
      <c r="B1890" s="91" t="s">
        <v>4409</v>
      </c>
      <c r="C1890" s="91" t="s">
        <v>403</v>
      </c>
      <c r="D1890" s="91" t="s">
        <v>4513</v>
      </c>
      <c r="E1890" s="92" t="s">
        <v>4514</v>
      </c>
      <c r="F1890" s="93" t="s">
        <v>489</v>
      </c>
      <c r="G1890" s="98">
        <v>5.3</v>
      </c>
      <c r="H1890" s="95">
        <f>ROUND(I1890/G1890,2)</f>
        <v>265.04000000000002</v>
      </c>
      <c r="I1890" s="96">
        <v>1404.7</v>
      </c>
      <c r="J1890" s="95">
        <f>ROUND(H1890*$H$13*$I$13,2)</f>
        <v>295.01</v>
      </c>
      <c r="K1890" s="96">
        <f>ROUND(G1890*J1890,2)</f>
        <v>1563.55</v>
      </c>
      <c r="L1890" s="89"/>
      <c r="M1890" s="235"/>
      <c r="N1890" s="253">
        <f>ROUND(I1890*H$13*I$13,2)</f>
        <v>1563.55</v>
      </c>
      <c r="O1890" s="254">
        <f t="shared" si="86"/>
        <v>0</v>
      </c>
    </row>
    <row r="1891" spans="1:15" s="28" customFormat="1" ht="33.75" outlineLevel="1" x14ac:dyDescent="0.25">
      <c r="A1891" s="90" t="s">
        <v>4515</v>
      </c>
      <c r="B1891" s="91" t="s">
        <v>4409</v>
      </c>
      <c r="C1891" s="91" t="s">
        <v>2640</v>
      </c>
      <c r="D1891" s="91" t="s">
        <v>4516</v>
      </c>
      <c r="E1891" s="92" t="s">
        <v>4517</v>
      </c>
      <c r="F1891" s="93" t="s">
        <v>489</v>
      </c>
      <c r="G1891" s="99">
        <v>2</v>
      </c>
      <c r="H1891" s="95">
        <f>ROUND(I1891/G1891,2)</f>
        <v>133.21</v>
      </c>
      <c r="I1891" s="96">
        <v>266.41000000000003</v>
      </c>
      <c r="J1891" s="95">
        <f>ROUND(H1891*$H$13*$I$13,2)</f>
        <v>148.27000000000001</v>
      </c>
      <c r="K1891" s="96">
        <f>ROUND(G1891*J1891,2)</f>
        <v>296.54000000000002</v>
      </c>
      <c r="L1891" s="89"/>
      <c r="M1891" s="235"/>
      <c r="N1891" s="253">
        <f>ROUND(I1891*H$13*I$13,2)</f>
        <v>296.54000000000002</v>
      </c>
      <c r="O1891" s="254">
        <f t="shared" si="86"/>
        <v>0</v>
      </c>
    </row>
    <row r="1892" spans="1:15" s="28" customFormat="1" ht="15" outlineLevel="1" x14ac:dyDescent="0.25">
      <c r="A1892" s="90" t="s">
        <v>4518</v>
      </c>
      <c r="B1892" s="91" t="s">
        <v>4409</v>
      </c>
      <c r="C1892" s="91" t="s">
        <v>407</v>
      </c>
      <c r="D1892" s="91" t="s">
        <v>1632</v>
      </c>
      <c r="E1892" s="92" t="s">
        <v>1633</v>
      </c>
      <c r="F1892" s="93" t="s">
        <v>363</v>
      </c>
      <c r="G1892" s="102">
        <v>1.0331E-2</v>
      </c>
      <c r="H1892" s="95">
        <f>ROUND(I1892/G1892,2)</f>
        <v>8565.48</v>
      </c>
      <c r="I1892" s="96">
        <v>88.49</v>
      </c>
      <c r="J1892" s="95">
        <f>ROUND(H1892*$H$13*$I$13,2)</f>
        <v>9534.07</v>
      </c>
      <c r="K1892" s="96">
        <f>ROUND(G1892*J1892,2)</f>
        <v>98.5</v>
      </c>
      <c r="L1892" s="89"/>
      <c r="M1892" s="235"/>
      <c r="N1892" s="253">
        <f>ROUND(I1892*H$13*I$13,2)</f>
        <v>98.5</v>
      </c>
      <c r="O1892" s="254">
        <f t="shared" si="86"/>
        <v>0</v>
      </c>
    </row>
    <row r="1893" spans="1:15" s="28" customFormat="1" ht="22.5" outlineLevel="1" x14ac:dyDescent="0.25">
      <c r="A1893" s="90" t="s">
        <v>4519</v>
      </c>
      <c r="B1893" s="91" t="s">
        <v>4409</v>
      </c>
      <c r="C1893" s="91" t="s">
        <v>417</v>
      </c>
      <c r="D1893" s="91" t="s">
        <v>4470</v>
      </c>
      <c r="E1893" s="92" t="s">
        <v>4471</v>
      </c>
      <c r="F1893" s="93" t="s">
        <v>363</v>
      </c>
      <c r="G1893" s="102">
        <v>1.0331E-2</v>
      </c>
      <c r="H1893" s="95">
        <f>ROUND(I1893/G1893,2)</f>
        <v>18622.59</v>
      </c>
      <c r="I1893" s="96">
        <v>192.39</v>
      </c>
      <c r="J1893" s="95">
        <f>ROUND(H1893*$H$13*$I$13,2)</f>
        <v>20728.45</v>
      </c>
      <c r="K1893" s="96">
        <f>ROUND(G1893*J1893,2)</f>
        <v>214.15</v>
      </c>
      <c r="L1893" s="89"/>
      <c r="M1893" s="235"/>
      <c r="N1893" s="253">
        <f>ROUND(I1893*H$13*I$13,2)</f>
        <v>214.15</v>
      </c>
      <c r="O1893" s="254">
        <f t="shared" si="86"/>
        <v>0</v>
      </c>
    </row>
    <row r="1894" spans="1:15" s="28" customFormat="1" ht="15" outlineLevel="1" x14ac:dyDescent="0.25">
      <c r="A1894" s="90"/>
      <c r="B1894" s="91"/>
      <c r="C1894" s="91"/>
      <c r="D1894" s="91"/>
      <c r="E1894" s="103" t="s">
        <v>4491</v>
      </c>
      <c r="F1894" s="93"/>
      <c r="G1894" s="102"/>
      <c r="H1894" s="95"/>
      <c r="I1894" s="96"/>
      <c r="J1894" s="95"/>
      <c r="K1894" s="96"/>
      <c r="L1894" s="89"/>
      <c r="M1894" s="235"/>
      <c r="N1894" s="253">
        <f>ROUND(I1894*H$13*I$13,2)</f>
        <v>0</v>
      </c>
      <c r="O1894" s="254">
        <f t="shared" si="86"/>
        <v>0</v>
      </c>
    </row>
    <row r="1895" spans="1:15" s="28" customFormat="1" ht="22.5" outlineLevel="1" x14ac:dyDescent="0.25">
      <c r="A1895" s="90" t="s">
        <v>4520</v>
      </c>
      <c r="B1895" s="91" t="s">
        <v>4409</v>
      </c>
      <c r="C1895" s="91" t="s">
        <v>425</v>
      </c>
      <c r="D1895" s="91" t="s">
        <v>170</v>
      </c>
      <c r="E1895" s="92" t="s">
        <v>171</v>
      </c>
      <c r="F1895" s="93" t="s">
        <v>172</v>
      </c>
      <c r="G1895" s="97">
        <v>6.4000000000000003E-3</v>
      </c>
      <c r="H1895" s="95">
        <f>ROUND(I1895/G1895,2)</f>
        <v>258540.63</v>
      </c>
      <c r="I1895" s="96">
        <v>1654.66</v>
      </c>
      <c r="J1895" s="95">
        <f>ROUND(H1895*$H$13*$I$13,2)</f>
        <v>287776.71000000002</v>
      </c>
      <c r="K1895" s="96">
        <f>ROUND(G1895*J1895,2)</f>
        <v>1841.77</v>
      </c>
      <c r="L1895" s="89"/>
      <c r="M1895" s="235"/>
      <c r="N1895" s="253">
        <f>ROUND(I1895*H$13*I$13,2)</f>
        <v>1841.77</v>
      </c>
      <c r="O1895" s="254">
        <f t="shared" si="86"/>
        <v>0</v>
      </c>
    </row>
    <row r="1896" spans="1:15" s="28" customFormat="1" ht="22.5" outlineLevel="1" x14ac:dyDescent="0.25">
      <c r="A1896" s="90" t="s">
        <v>4521</v>
      </c>
      <c r="B1896" s="91" t="s">
        <v>4409</v>
      </c>
      <c r="C1896" s="91" t="s">
        <v>429</v>
      </c>
      <c r="D1896" s="91" t="s">
        <v>174</v>
      </c>
      <c r="E1896" s="92" t="s">
        <v>175</v>
      </c>
      <c r="F1896" s="93" t="s">
        <v>176</v>
      </c>
      <c r="G1896" s="101">
        <v>1.248</v>
      </c>
      <c r="H1896" s="95">
        <f>ROUND(I1896/G1896,2)</f>
        <v>645.21</v>
      </c>
      <c r="I1896" s="96">
        <v>805.22</v>
      </c>
      <c r="J1896" s="95">
        <f>ROUND(H1896*$H$13*$I$13,2)</f>
        <v>718.17</v>
      </c>
      <c r="K1896" s="96">
        <f>ROUND(G1896*J1896,2)</f>
        <v>896.28</v>
      </c>
      <c r="L1896" s="89"/>
      <c r="M1896" s="235"/>
      <c r="N1896" s="253">
        <f>ROUND(I1896*H$13*I$13,2)</f>
        <v>896.28</v>
      </c>
      <c r="O1896" s="254">
        <f t="shared" si="86"/>
        <v>0</v>
      </c>
    </row>
    <row r="1897" spans="1:15" s="28" customFormat="1" ht="15" outlineLevel="1" x14ac:dyDescent="0.25">
      <c r="A1897" s="90" t="s">
        <v>4522</v>
      </c>
      <c r="B1897" s="91" t="s">
        <v>4409</v>
      </c>
      <c r="C1897" s="91" t="s">
        <v>433</v>
      </c>
      <c r="D1897" s="91" t="s">
        <v>4504</v>
      </c>
      <c r="E1897" s="92" t="s">
        <v>4505</v>
      </c>
      <c r="F1897" s="93" t="s">
        <v>172</v>
      </c>
      <c r="G1897" s="97">
        <v>6.4000000000000003E-3</v>
      </c>
      <c r="H1897" s="95">
        <f>ROUND(I1897/G1897,2)</f>
        <v>613550</v>
      </c>
      <c r="I1897" s="96">
        <v>3926.72</v>
      </c>
      <c r="J1897" s="95">
        <f>ROUND(H1897*$H$13*$I$13,2)</f>
        <v>682930.97</v>
      </c>
      <c r="K1897" s="96">
        <f>ROUND(G1897*J1897,2)</f>
        <v>4370.76</v>
      </c>
      <c r="L1897" s="89"/>
      <c r="M1897" s="235"/>
      <c r="N1897" s="253">
        <f>ROUND(I1897*H$13*I$13,2)</f>
        <v>4370.76</v>
      </c>
      <c r="O1897" s="254">
        <f t="shared" si="86"/>
        <v>0</v>
      </c>
    </row>
    <row r="1898" spans="1:15" s="28" customFormat="1" ht="15" outlineLevel="1" x14ac:dyDescent="0.25">
      <c r="A1898" s="90" t="s">
        <v>4523</v>
      </c>
      <c r="B1898" s="91" t="s">
        <v>4409</v>
      </c>
      <c r="C1898" s="91" t="s">
        <v>2174</v>
      </c>
      <c r="D1898" s="91" t="s">
        <v>4507</v>
      </c>
      <c r="E1898" s="92" t="s">
        <v>4508</v>
      </c>
      <c r="F1898" s="93" t="s">
        <v>185</v>
      </c>
      <c r="G1898" s="97">
        <v>0.65280000000000005</v>
      </c>
      <c r="H1898" s="95">
        <f>ROUND(I1898/G1898,2)</f>
        <v>6052.73</v>
      </c>
      <c r="I1898" s="96">
        <v>3951.22</v>
      </c>
      <c r="J1898" s="95">
        <f>ROUND(H1898*$H$13*$I$13,2)</f>
        <v>6737.18</v>
      </c>
      <c r="K1898" s="96">
        <f>ROUND(G1898*J1898,2)</f>
        <v>4398.03</v>
      </c>
      <c r="L1898" s="89"/>
      <c r="M1898" s="235"/>
      <c r="N1898" s="253">
        <f>ROUND(I1898*H$13*I$13,2)</f>
        <v>4398.03</v>
      </c>
      <c r="O1898" s="254">
        <f t="shared" si="86"/>
        <v>0</v>
      </c>
    </row>
    <row r="1899" spans="1:15" s="28" customFormat="1" ht="22.5" outlineLevel="1" x14ac:dyDescent="0.25">
      <c r="A1899" s="90" t="s">
        <v>4524</v>
      </c>
      <c r="B1899" s="91" t="s">
        <v>4409</v>
      </c>
      <c r="C1899" s="91" t="s">
        <v>437</v>
      </c>
      <c r="D1899" s="91" t="s">
        <v>4525</v>
      </c>
      <c r="E1899" s="92" t="s">
        <v>4526</v>
      </c>
      <c r="F1899" s="93" t="s">
        <v>297</v>
      </c>
      <c r="G1899" s="93"/>
      <c r="H1899" s="95"/>
      <c r="I1899" s="96"/>
      <c r="J1899" s="95">
        <f>ROUND(H1899*$H$13*$I$13,2)</f>
        <v>0</v>
      </c>
      <c r="K1899" s="96">
        <f>ROUND(G1899*J1899,2)</f>
        <v>0</v>
      </c>
      <c r="L1899" s="89"/>
      <c r="M1899" s="235"/>
      <c r="N1899" s="253">
        <f>ROUND(I1899*H$13*I$13,2)</f>
        <v>0</v>
      </c>
      <c r="O1899" s="254">
        <f t="shared" si="86"/>
        <v>0</v>
      </c>
    </row>
    <row r="1900" spans="1:15" s="28" customFormat="1" ht="15" outlineLevel="1" x14ac:dyDescent="0.25">
      <c r="A1900" s="90" t="s">
        <v>4527</v>
      </c>
      <c r="B1900" s="91" t="s">
        <v>4409</v>
      </c>
      <c r="C1900" s="91" t="s">
        <v>441</v>
      </c>
      <c r="D1900" s="91" t="s">
        <v>4528</v>
      </c>
      <c r="E1900" s="92" t="s">
        <v>4529</v>
      </c>
      <c r="F1900" s="93" t="s">
        <v>297</v>
      </c>
      <c r="G1900" s="97">
        <v>3.6400000000000002E-2</v>
      </c>
      <c r="H1900" s="95">
        <f>ROUND(I1900/G1900,2)</f>
        <v>51957.69</v>
      </c>
      <c r="I1900" s="96">
        <v>1891.26</v>
      </c>
      <c r="J1900" s="95">
        <f>ROUND(H1900*$H$13*$I$13,2)</f>
        <v>57833.13</v>
      </c>
      <c r="K1900" s="96">
        <f>ROUND(G1900*J1900,2)</f>
        <v>2105.13</v>
      </c>
      <c r="L1900" s="89"/>
      <c r="M1900" s="235"/>
      <c r="N1900" s="253">
        <f>ROUND(I1900*H$13*I$13,2)</f>
        <v>2105.13</v>
      </c>
      <c r="O1900" s="254">
        <f t="shared" si="86"/>
        <v>0</v>
      </c>
    </row>
    <row r="1901" spans="1:15" s="28" customFormat="1" ht="15" outlineLevel="1" x14ac:dyDescent="0.25">
      <c r="A1901" s="90" t="s">
        <v>4530</v>
      </c>
      <c r="B1901" s="91" t="s">
        <v>4409</v>
      </c>
      <c r="C1901" s="91" t="s">
        <v>449</v>
      </c>
      <c r="D1901" s="91" t="s">
        <v>4531</v>
      </c>
      <c r="E1901" s="92" t="s">
        <v>4532</v>
      </c>
      <c r="F1901" s="93" t="s">
        <v>238</v>
      </c>
      <c r="G1901" s="99">
        <v>2</v>
      </c>
      <c r="H1901" s="95">
        <f>ROUND(I1901/G1901,2)</f>
        <v>22569.29</v>
      </c>
      <c r="I1901" s="96">
        <v>45138.58</v>
      </c>
      <c r="J1901" s="95">
        <f>ROUND(H1901*$H$13*$I$13,2)</f>
        <v>25121.45</v>
      </c>
      <c r="K1901" s="96">
        <f>ROUND(G1901*J1901,2)</f>
        <v>50242.9</v>
      </c>
      <c r="L1901" s="89"/>
      <c r="M1901" s="235"/>
      <c r="N1901" s="253">
        <f>ROUND(I1901*H$13*I$13,2)</f>
        <v>50242.9</v>
      </c>
      <c r="O1901" s="254">
        <f t="shared" si="86"/>
        <v>0</v>
      </c>
    </row>
    <row r="1902" spans="1:15" s="28" customFormat="1" ht="15" outlineLevel="1" x14ac:dyDescent="0.25">
      <c r="A1902" s="116" t="s">
        <v>4533</v>
      </c>
      <c r="B1902" s="117" t="s">
        <v>4409</v>
      </c>
      <c r="C1902" s="117" t="s">
        <v>453</v>
      </c>
      <c r="D1902" s="117" t="s">
        <v>2602</v>
      </c>
      <c r="E1902" s="118" t="s">
        <v>4534</v>
      </c>
      <c r="F1902" s="119" t="s">
        <v>238</v>
      </c>
      <c r="G1902" s="120">
        <v>1</v>
      </c>
      <c r="H1902" s="95">
        <f>ROUND(I1902/G1902,2)</f>
        <v>36280.620000000003</v>
      </c>
      <c r="I1902" s="121">
        <v>36280.620000000003</v>
      </c>
      <c r="J1902" s="122">
        <f>ROUND(H1902*$I$13,2)</f>
        <v>39669.230000000003</v>
      </c>
      <c r="K1902" s="121">
        <f>ROUND(G1902*J1902,2)</f>
        <v>39669.230000000003</v>
      </c>
      <c r="L1902" s="121" t="s">
        <v>2396</v>
      </c>
      <c r="M1902" s="235"/>
      <c r="N1902" s="253">
        <f t="shared" ref="N1902:N1903" si="87">ROUND(I1902*I$13,2)</f>
        <v>39669.230000000003</v>
      </c>
      <c r="O1902" s="254">
        <f t="shared" si="86"/>
        <v>0</v>
      </c>
    </row>
    <row r="1903" spans="1:15" s="28" customFormat="1" ht="15" outlineLevel="1" x14ac:dyDescent="0.25">
      <c r="A1903" s="116" t="s">
        <v>4535</v>
      </c>
      <c r="B1903" s="117" t="s">
        <v>4409</v>
      </c>
      <c r="C1903" s="117" t="s">
        <v>457</v>
      </c>
      <c r="D1903" s="117" t="s">
        <v>2602</v>
      </c>
      <c r="E1903" s="118" t="s">
        <v>4536</v>
      </c>
      <c r="F1903" s="119" t="s">
        <v>238</v>
      </c>
      <c r="G1903" s="120">
        <v>1</v>
      </c>
      <c r="H1903" s="95">
        <f>ROUND(I1903/G1903,2)</f>
        <v>162999.26999999999</v>
      </c>
      <c r="I1903" s="121">
        <v>162999.26999999999</v>
      </c>
      <c r="J1903" s="122">
        <f>ROUND(H1903*$I$13,2)</f>
        <v>178223.4</v>
      </c>
      <c r="K1903" s="121">
        <f>ROUND(G1903*J1903,2)</f>
        <v>178223.4</v>
      </c>
      <c r="L1903" s="121" t="s">
        <v>2396</v>
      </c>
      <c r="M1903" s="235"/>
      <c r="N1903" s="253">
        <f t="shared" si="87"/>
        <v>178223.4</v>
      </c>
      <c r="O1903" s="254">
        <f t="shared" si="86"/>
        <v>0</v>
      </c>
    </row>
    <row r="1904" spans="1:15" s="28" customFormat="1" ht="15" customHeight="1" x14ac:dyDescent="0.25">
      <c r="A1904" s="79" t="s">
        <v>274</v>
      </c>
      <c r="B1904" s="299" t="s">
        <v>4537</v>
      </c>
      <c r="C1904" s="299"/>
      <c r="D1904" s="299"/>
      <c r="E1904" s="80" t="s">
        <v>4538</v>
      </c>
      <c r="F1904" s="81"/>
      <c r="G1904" s="82"/>
      <c r="H1904" s="83">
        <v>13207864.560000001</v>
      </c>
      <c r="I1904" s="83">
        <f>SUM(I1907:I2052)</f>
        <v>13207864.58</v>
      </c>
      <c r="J1904" s="83"/>
      <c r="K1904" s="83">
        <f t="shared" ref="K1904" si="88">SUM(K1907:K2052)</f>
        <v>14701109.85</v>
      </c>
      <c r="L1904" s="83"/>
      <c r="M1904" s="235"/>
      <c r="N1904" s="253">
        <f>ROUND(I1904*H$13*I$13,2)</f>
        <v>14701425.76</v>
      </c>
      <c r="O1904" s="254">
        <f t="shared" si="86"/>
        <v>315.91000000000003</v>
      </c>
    </row>
    <row r="1905" spans="1:15" s="28" customFormat="1" ht="15" customHeight="1" x14ac:dyDescent="0.25">
      <c r="A1905" s="109"/>
      <c r="B1905" s="110"/>
      <c r="C1905" s="110"/>
      <c r="D1905" s="110"/>
      <c r="E1905" s="111" t="s">
        <v>2288</v>
      </c>
      <c r="F1905" s="112"/>
      <c r="G1905" s="113"/>
      <c r="H1905" s="114"/>
      <c r="I1905" s="115">
        <f>I1930+I1934</f>
        <v>14971.33</v>
      </c>
      <c r="J1905" s="122"/>
      <c r="K1905" s="115">
        <f t="shared" ref="K1905" si="89">K1930+K1934</f>
        <v>16369.66</v>
      </c>
      <c r="L1905" s="115"/>
      <c r="M1905" s="235"/>
      <c r="N1905" s="253">
        <f>ROUND(I1905*H$13*I$13,2)</f>
        <v>16664.310000000001</v>
      </c>
      <c r="O1905" s="254">
        <f t="shared" si="86"/>
        <v>294.64999999999998</v>
      </c>
    </row>
    <row r="1906" spans="1:15" s="263" customFormat="1" ht="15" customHeight="1" outlineLevel="1" x14ac:dyDescent="0.25">
      <c r="A1906" s="264"/>
      <c r="B1906" s="265"/>
      <c r="C1906" s="265"/>
      <c r="D1906" s="265"/>
      <c r="E1906" s="266" t="s">
        <v>4539</v>
      </c>
      <c r="F1906" s="267"/>
      <c r="G1906" s="268"/>
      <c r="H1906" s="269"/>
      <c r="I1906" s="270"/>
      <c r="J1906" s="95"/>
      <c r="K1906" s="270"/>
      <c r="L1906" s="270"/>
      <c r="M1906" s="260"/>
      <c r="N1906" s="261">
        <f>ROUND(I1906*H$13*I$13,2)</f>
        <v>0</v>
      </c>
      <c r="O1906" s="262">
        <f t="shared" si="86"/>
        <v>0</v>
      </c>
    </row>
    <row r="1907" spans="1:15" s="28" customFormat="1" ht="33.75" outlineLevel="1" x14ac:dyDescent="0.25">
      <c r="A1907" s="90" t="s">
        <v>396</v>
      </c>
      <c r="B1907" s="91" t="s">
        <v>4537</v>
      </c>
      <c r="C1907" s="91" t="s">
        <v>40</v>
      </c>
      <c r="D1907" s="91" t="s">
        <v>4410</v>
      </c>
      <c r="E1907" s="92" t="s">
        <v>4411</v>
      </c>
      <c r="F1907" s="93" t="s">
        <v>168</v>
      </c>
      <c r="G1907" s="98">
        <v>0.3</v>
      </c>
      <c r="H1907" s="95">
        <f>ROUND(I1907/G1907,2)</f>
        <v>107698.87</v>
      </c>
      <c r="I1907" s="96">
        <v>32309.66</v>
      </c>
      <c r="J1907" s="95">
        <f>ROUND(H1907*$H$13*$I$13,2)</f>
        <v>119877.59</v>
      </c>
      <c r="K1907" s="96">
        <f>ROUND(G1907*J1907,2)</f>
        <v>35963.279999999999</v>
      </c>
      <c r="L1907" s="89"/>
      <c r="M1907" s="235"/>
      <c r="N1907" s="253">
        <f>ROUND(I1907*H$13*I$13,2)</f>
        <v>35963.279999999999</v>
      </c>
      <c r="O1907" s="254">
        <f t="shared" si="86"/>
        <v>0</v>
      </c>
    </row>
    <row r="1908" spans="1:15" s="28" customFormat="1" ht="22.5" outlineLevel="1" x14ac:dyDescent="0.25">
      <c r="A1908" s="90" t="s">
        <v>2793</v>
      </c>
      <c r="B1908" s="91" t="s">
        <v>4537</v>
      </c>
      <c r="C1908" s="91" t="s">
        <v>41</v>
      </c>
      <c r="D1908" s="91" t="s">
        <v>4171</v>
      </c>
      <c r="E1908" s="92" t="s">
        <v>4172</v>
      </c>
      <c r="F1908" s="93" t="s">
        <v>172</v>
      </c>
      <c r="G1908" s="100">
        <v>0.33</v>
      </c>
      <c r="H1908" s="95">
        <f>ROUND(I1908/G1908,2)</f>
        <v>160490.88</v>
      </c>
      <c r="I1908" s="96">
        <v>52961.99</v>
      </c>
      <c r="J1908" s="95">
        <f>ROUND(H1908*$H$13*$I$13,2)</f>
        <v>178639.38</v>
      </c>
      <c r="K1908" s="96">
        <f>ROUND(G1908*J1908,2)</f>
        <v>58951</v>
      </c>
      <c r="L1908" s="89"/>
      <c r="M1908" s="235"/>
      <c r="N1908" s="253">
        <f>ROUND(I1908*H$13*I$13,2)</f>
        <v>58951</v>
      </c>
      <c r="O1908" s="254">
        <f t="shared" si="86"/>
        <v>0</v>
      </c>
    </row>
    <row r="1909" spans="1:15" s="28" customFormat="1" ht="22.5" outlineLevel="1" x14ac:dyDescent="0.25">
      <c r="A1909" s="90" t="s">
        <v>4540</v>
      </c>
      <c r="B1909" s="91" t="s">
        <v>4537</v>
      </c>
      <c r="C1909" s="91" t="s">
        <v>44</v>
      </c>
      <c r="D1909" s="91" t="s">
        <v>174</v>
      </c>
      <c r="E1909" s="92" t="s">
        <v>175</v>
      </c>
      <c r="F1909" s="93" t="s">
        <v>176</v>
      </c>
      <c r="G1909" s="100">
        <v>388.35</v>
      </c>
      <c r="H1909" s="95">
        <f>ROUND(I1909/G1909,2)</f>
        <v>645.15</v>
      </c>
      <c r="I1909" s="96">
        <v>250544.3</v>
      </c>
      <c r="J1909" s="95">
        <f>ROUND(H1909*$H$13*$I$13,2)</f>
        <v>718.1</v>
      </c>
      <c r="K1909" s="96">
        <f>ROUND(G1909*J1909,2)</f>
        <v>278874.14</v>
      </c>
      <c r="L1909" s="89"/>
      <c r="M1909" s="235"/>
      <c r="N1909" s="253">
        <f>ROUND(I1909*H$13*I$13,2)</f>
        <v>278876.15000000002</v>
      </c>
      <c r="O1909" s="254">
        <f t="shared" si="86"/>
        <v>2.0099999999999998</v>
      </c>
    </row>
    <row r="1910" spans="1:15" s="28" customFormat="1" ht="15" outlineLevel="1" x14ac:dyDescent="0.25">
      <c r="A1910" s="90" t="s">
        <v>4541</v>
      </c>
      <c r="B1910" s="91" t="s">
        <v>4537</v>
      </c>
      <c r="C1910" s="91" t="s">
        <v>46</v>
      </c>
      <c r="D1910" s="91" t="s">
        <v>187</v>
      </c>
      <c r="E1910" s="92" t="s">
        <v>188</v>
      </c>
      <c r="F1910" s="93" t="s">
        <v>172</v>
      </c>
      <c r="G1910" s="100">
        <v>2.61</v>
      </c>
      <c r="H1910" s="95">
        <f>ROUND(I1910/G1910,2)</f>
        <v>81143.960000000006</v>
      </c>
      <c r="I1910" s="96">
        <v>211785.73</v>
      </c>
      <c r="J1910" s="95">
        <f>ROUND(H1910*$H$13*$I$13,2)</f>
        <v>90319.82</v>
      </c>
      <c r="K1910" s="96">
        <f>ROUND(G1910*J1910,2)</f>
        <v>235734.73</v>
      </c>
      <c r="L1910" s="89"/>
      <c r="M1910" s="235"/>
      <c r="N1910" s="253">
        <f>ROUND(I1910*H$13*I$13,2)</f>
        <v>235734.71</v>
      </c>
      <c r="O1910" s="254">
        <f t="shared" si="86"/>
        <v>-0.02</v>
      </c>
    </row>
    <row r="1911" spans="1:15" s="28" customFormat="1" ht="15" outlineLevel="1" x14ac:dyDescent="0.25">
      <c r="A1911" s="90" t="s">
        <v>4542</v>
      </c>
      <c r="B1911" s="91" t="s">
        <v>4537</v>
      </c>
      <c r="C1911" s="91" t="s">
        <v>182</v>
      </c>
      <c r="D1911" s="91" t="s">
        <v>183</v>
      </c>
      <c r="E1911" s="92" t="s">
        <v>184</v>
      </c>
      <c r="F1911" s="93" t="s">
        <v>185</v>
      </c>
      <c r="G1911" s="100">
        <v>263.61</v>
      </c>
      <c r="H1911" s="95">
        <f>ROUND(I1911/G1911,2)</f>
        <v>1461.91</v>
      </c>
      <c r="I1911" s="96">
        <v>385375.23</v>
      </c>
      <c r="J1911" s="95">
        <f>ROUND(H1911*$H$13*$I$13,2)</f>
        <v>1627.22</v>
      </c>
      <c r="K1911" s="96">
        <f>ROUND(G1911*J1911,2)</f>
        <v>428951.46</v>
      </c>
      <c r="L1911" s="89"/>
      <c r="M1911" s="235"/>
      <c r="N1911" s="253">
        <f>ROUND(I1911*H$13*I$13,2)</f>
        <v>428953.92</v>
      </c>
      <c r="O1911" s="254">
        <f t="shared" si="86"/>
        <v>2.46</v>
      </c>
    </row>
    <row r="1912" spans="1:15" s="28" customFormat="1" ht="15" outlineLevel="1" x14ac:dyDescent="0.25">
      <c r="A1912" s="90" t="s">
        <v>4543</v>
      </c>
      <c r="B1912" s="91" t="s">
        <v>4537</v>
      </c>
      <c r="C1912" s="91" t="s">
        <v>50</v>
      </c>
      <c r="D1912" s="91" t="s">
        <v>4417</v>
      </c>
      <c r="E1912" s="92" t="s">
        <v>4418</v>
      </c>
      <c r="F1912" s="93" t="s">
        <v>4208</v>
      </c>
      <c r="G1912" s="100">
        <v>1.72</v>
      </c>
      <c r="H1912" s="95">
        <f>ROUND(I1912/G1912,2)</f>
        <v>12611.94</v>
      </c>
      <c r="I1912" s="96">
        <v>21692.54</v>
      </c>
      <c r="J1912" s="95">
        <f>ROUND(H1912*$H$13*$I$13,2)</f>
        <v>14038.11</v>
      </c>
      <c r="K1912" s="96">
        <f>ROUND(G1912*J1912,2)</f>
        <v>24145.55</v>
      </c>
      <c r="L1912" s="89"/>
      <c r="M1912" s="235"/>
      <c r="N1912" s="253">
        <f>ROUND(I1912*H$13*I$13,2)</f>
        <v>24145.56</v>
      </c>
      <c r="O1912" s="254">
        <f t="shared" si="86"/>
        <v>0.01</v>
      </c>
    </row>
    <row r="1913" spans="1:15" s="28" customFormat="1" ht="15" outlineLevel="1" x14ac:dyDescent="0.25">
      <c r="A1913" s="90" t="s">
        <v>4544</v>
      </c>
      <c r="B1913" s="91" t="s">
        <v>4537</v>
      </c>
      <c r="C1913" s="91" t="s">
        <v>1907</v>
      </c>
      <c r="D1913" s="91" t="s">
        <v>183</v>
      </c>
      <c r="E1913" s="92" t="s">
        <v>184</v>
      </c>
      <c r="F1913" s="93" t="s">
        <v>185</v>
      </c>
      <c r="G1913" s="100">
        <v>18.920000000000002</v>
      </c>
      <c r="H1913" s="95">
        <f>ROUND(I1913/G1913,2)</f>
        <v>1461.91</v>
      </c>
      <c r="I1913" s="96">
        <v>27659.4</v>
      </c>
      <c r="J1913" s="95">
        <f>ROUND(H1913*$H$13*$I$13,2)</f>
        <v>1627.22</v>
      </c>
      <c r="K1913" s="96">
        <f>ROUND(G1913*J1913,2)</f>
        <v>30787</v>
      </c>
      <c r="L1913" s="89"/>
      <c r="M1913" s="235"/>
      <c r="N1913" s="253">
        <f>ROUND(I1913*H$13*I$13,2)</f>
        <v>30787.16</v>
      </c>
      <c r="O1913" s="254">
        <f t="shared" si="86"/>
        <v>0.16</v>
      </c>
    </row>
    <row r="1914" spans="1:15" s="28" customFormat="1" ht="15" outlineLevel="1" x14ac:dyDescent="0.25">
      <c r="A1914" s="90" t="s">
        <v>4545</v>
      </c>
      <c r="B1914" s="91" t="s">
        <v>4537</v>
      </c>
      <c r="C1914" s="91" t="s">
        <v>54</v>
      </c>
      <c r="D1914" s="91" t="s">
        <v>4546</v>
      </c>
      <c r="E1914" s="92" t="s">
        <v>4547</v>
      </c>
      <c r="F1914" s="93" t="s">
        <v>202</v>
      </c>
      <c r="G1914" s="101">
        <v>0.222</v>
      </c>
      <c r="H1914" s="95">
        <f>ROUND(I1914/G1914,2)</f>
        <v>384564.01</v>
      </c>
      <c r="I1914" s="96">
        <v>85373.21</v>
      </c>
      <c r="J1914" s="95">
        <f>ROUND(H1914*$H$13*$I$13,2)</f>
        <v>428050.97</v>
      </c>
      <c r="K1914" s="96">
        <f>ROUND(G1914*J1914,2)</f>
        <v>95027.32</v>
      </c>
      <c r="L1914" s="89"/>
      <c r="M1914" s="235"/>
      <c r="N1914" s="253">
        <f>ROUND(I1914*H$13*I$13,2)</f>
        <v>95027.32</v>
      </c>
      <c r="O1914" s="254">
        <f t="shared" si="86"/>
        <v>0</v>
      </c>
    </row>
    <row r="1915" spans="1:15" s="28" customFormat="1" ht="15" outlineLevel="1" x14ac:dyDescent="0.25">
      <c r="A1915" s="90" t="s">
        <v>4548</v>
      </c>
      <c r="B1915" s="91" t="s">
        <v>4537</v>
      </c>
      <c r="C1915" s="91" t="s">
        <v>1950</v>
      </c>
      <c r="D1915" s="91" t="s">
        <v>4549</v>
      </c>
      <c r="E1915" s="92" t="s">
        <v>4550</v>
      </c>
      <c r="F1915" s="93" t="s">
        <v>2011</v>
      </c>
      <c r="G1915" s="100">
        <v>22.38</v>
      </c>
      <c r="H1915" s="95">
        <f>ROUND(I1915/G1915,2)</f>
        <v>2164.9</v>
      </c>
      <c r="I1915" s="96">
        <v>48450.51</v>
      </c>
      <c r="J1915" s="95">
        <f>ROUND(H1915*$H$13*$I$13,2)</f>
        <v>2409.71</v>
      </c>
      <c r="K1915" s="96">
        <f>ROUND(G1915*J1915,2)</f>
        <v>53929.31</v>
      </c>
      <c r="L1915" s="89"/>
      <c r="M1915" s="235"/>
      <c r="N1915" s="253">
        <f>ROUND(I1915*H$13*I$13,2)</f>
        <v>53929.35</v>
      </c>
      <c r="O1915" s="254">
        <f t="shared" si="86"/>
        <v>0.04</v>
      </c>
    </row>
    <row r="1916" spans="1:15" s="28" customFormat="1" ht="15" outlineLevel="1" x14ac:dyDescent="0.25">
      <c r="A1916" s="90" t="s">
        <v>4551</v>
      </c>
      <c r="B1916" s="91" t="s">
        <v>4537</v>
      </c>
      <c r="C1916" s="91" t="s">
        <v>58</v>
      </c>
      <c r="D1916" s="91" t="s">
        <v>4552</v>
      </c>
      <c r="E1916" s="92" t="s">
        <v>4553</v>
      </c>
      <c r="F1916" s="93" t="s">
        <v>202</v>
      </c>
      <c r="G1916" s="97">
        <v>9.4999999999999998E-3</v>
      </c>
      <c r="H1916" s="95">
        <f>ROUND(I1916/G1916,2)</f>
        <v>342720</v>
      </c>
      <c r="I1916" s="96">
        <v>3255.84</v>
      </c>
      <c r="J1916" s="95">
        <f>ROUND(H1916*$H$13*$I$13,2)</f>
        <v>381475.19</v>
      </c>
      <c r="K1916" s="96">
        <f>ROUND(G1916*J1916,2)</f>
        <v>3624.01</v>
      </c>
      <c r="L1916" s="89"/>
      <c r="M1916" s="235"/>
      <c r="N1916" s="253">
        <f>ROUND(I1916*H$13*I$13,2)</f>
        <v>3624.01</v>
      </c>
      <c r="O1916" s="254">
        <f t="shared" si="86"/>
        <v>0</v>
      </c>
    </row>
    <row r="1917" spans="1:15" s="28" customFormat="1" ht="15" outlineLevel="1" x14ac:dyDescent="0.25">
      <c r="A1917" s="90" t="s">
        <v>4554</v>
      </c>
      <c r="B1917" s="91" t="s">
        <v>4537</v>
      </c>
      <c r="C1917" s="91" t="s">
        <v>2005</v>
      </c>
      <c r="D1917" s="91" t="s">
        <v>4555</v>
      </c>
      <c r="E1917" s="92" t="s">
        <v>4556</v>
      </c>
      <c r="F1917" s="93" t="s">
        <v>2011</v>
      </c>
      <c r="G1917" s="97">
        <v>0.95669999999999999</v>
      </c>
      <c r="H1917" s="95">
        <f>ROUND(I1917/G1917,2)</f>
        <v>1531.56</v>
      </c>
      <c r="I1917" s="96">
        <v>1465.24</v>
      </c>
      <c r="J1917" s="95">
        <f>ROUND(H1917*$H$13*$I$13,2)</f>
        <v>1704.75</v>
      </c>
      <c r="K1917" s="96">
        <f>ROUND(G1917*J1917,2)</f>
        <v>1630.93</v>
      </c>
      <c r="L1917" s="89"/>
      <c r="M1917" s="235"/>
      <c r="N1917" s="253">
        <f>ROUND(I1917*H$13*I$13,2)</f>
        <v>1630.93</v>
      </c>
      <c r="O1917" s="254">
        <f t="shared" si="86"/>
        <v>0</v>
      </c>
    </row>
    <row r="1918" spans="1:15" s="28" customFormat="1" ht="22.5" outlineLevel="1" x14ac:dyDescent="0.25">
      <c r="A1918" s="90" t="s">
        <v>4557</v>
      </c>
      <c r="B1918" s="91" t="s">
        <v>4537</v>
      </c>
      <c r="C1918" s="91" t="s">
        <v>62</v>
      </c>
      <c r="D1918" s="91" t="s">
        <v>2201</v>
      </c>
      <c r="E1918" s="92" t="s">
        <v>2202</v>
      </c>
      <c r="F1918" s="93" t="s">
        <v>1827</v>
      </c>
      <c r="G1918" s="98">
        <v>1.2</v>
      </c>
      <c r="H1918" s="95">
        <f>ROUND(I1918/G1918,2)</f>
        <v>13569.28</v>
      </c>
      <c r="I1918" s="96">
        <v>16283.13</v>
      </c>
      <c r="J1918" s="95">
        <f>ROUND(H1918*$H$13*$I$13,2)</f>
        <v>15103.71</v>
      </c>
      <c r="K1918" s="96">
        <f>ROUND(G1918*J1918,2)</f>
        <v>18124.45</v>
      </c>
      <c r="L1918" s="89"/>
      <c r="M1918" s="235"/>
      <c r="N1918" s="253">
        <f>ROUND(I1918*H$13*I$13,2)</f>
        <v>18124.45</v>
      </c>
      <c r="O1918" s="254">
        <f t="shared" si="86"/>
        <v>0</v>
      </c>
    </row>
    <row r="1919" spans="1:15" s="28" customFormat="1" ht="22.5" outlineLevel="1" x14ac:dyDescent="0.25">
      <c r="A1919" s="90" t="s">
        <v>4558</v>
      </c>
      <c r="B1919" s="91" t="s">
        <v>4537</v>
      </c>
      <c r="C1919" s="91" t="s">
        <v>70</v>
      </c>
      <c r="D1919" s="91" t="s">
        <v>4559</v>
      </c>
      <c r="E1919" s="92" t="s">
        <v>4560</v>
      </c>
      <c r="F1919" s="93" t="s">
        <v>202</v>
      </c>
      <c r="G1919" s="101">
        <v>3.0000000000000001E-3</v>
      </c>
      <c r="H1919" s="95">
        <f>ROUND(I1919/G1919,2)</f>
        <v>530930</v>
      </c>
      <c r="I1919" s="96">
        <v>1592.79</v>
      </c>
      <c r="J1919" s="95">
        <f>ROUND(H1919*$H$13*$I$13,2)</f>
        <v>590968.19999999995</v>
      </c>
      <c r="K1919" s="96">
        <f>ROUND(G1919*J1919,2)</f>
        <v>1772.9</v>
      </c>
      <c r="L1919" s="89"/>
      <c r="M1919" s="235"/>
      <c r="N1919" s="253">
        <f>ROUND(I1919*H$13*I$13,2)</f>
        <v>1772.9</v>
      </c>
      <c r="O1919" s="254">
        <f t="shared" si="86"/>
        <v>0</v>
      </c>
    </row>
    <row r="1920" spans="1:15" s="28" customFormat="1" ht="33.75" outlineLevel="1" x14ac:dyDescent="0.25">
      <c r="A1920" s="90" t="s">
        <v>4561</v>
      </c>
      <c r="B1920" s="91" t="s">
        <v>4537</v>
      </c>
      <c r="C1920" s="91" t="s">
        <v>2040</v>
      </c>
      <c r="D1920" s="91" t="s">
        <v>4513</v>
      </c>
      <c r="E1920" s="92" t="s">
        <v>4514</v>
      </c>
      <c r="F1920" s="93" t="s">
        <v>489</v>
      </c>
      <c r="G1920" s="101">
        <v>3.012</v>
      </c>
      <c r="H1920" s="95">
        <f>ROUND(I1920/G1920,2)</f>
        <v>265.05</v>
      </c>
      <c r="I1920" s="96">
        <v>798.34</v>
      </c>
      <c r="J1920" s="95">
        <f>ROUND(H1920*$H$13*$I$13,2)</f>
        <v>295.02</v>
      </c>
      <c r="K1920" s="96">
        <f>ROUND(G1920*J1920,2)</f>
        <v>888.6</v>
      </c>
      <c r="L1920" s="89"/>
      <c r="M1920" s="235"/>
      <c r="N1920" s="253">
        <f>ROUND(I1920*H$13*I$13,2)</f>
        <v>888.62</v>
      </c>
      <c r="O1920" s="254">
        <f t="shared" si="86"/>
        <v>0.02</v>
      </c>
    </row>
    <row r="1921" spans="1:15" s="28" customFormat="1" ht="33.75" outlineLevel="1" x14ac:dyDescent="0.25">
      <c r="A1921" s="90" t="s">
        <v>4562</v>
      </c>
      <c r="B1921" s="91" t="s">
        <v>4537</v>
      </c>
      <c r="C1921" s="91" t="s">
        <v>91</v>
      </c>
      <c r="D1921" s="91" t="s">
        <v>4563</v>
      </c>
      <c r="E1921" s="92" t="s">
        <v>4564</v>
      </c>
      <c r="F1921" s="93" t="s">
        <v>202</v>
      </c>
      <c r="G1921" s="101">
        <v>3.0000000000000001E-3</v>
      </c>
      <c r="H1921" s="95">
        <f>ROUND(I1921/G1921,2)</f>
        <v>418173.33</v>
      </c>
      <c r="I1921" s="96">
        <v>1254.52</v>
      </c>
      <c r="J1921" s="95">
        <f>ROUND(H1921*$H$13*$I$13,2)</f>
        <v>465460.87</v>
      </c>
      <c r="K1921" s="96">
        <f>ROUND(G1921*J1921,2)</f>
        <v>1396.38</v>
      </c>
      <c r="L1921" s="89"/>
      <c r="M1921" s="235"/>
      <c r="N1921" s="253">
        <f>ROUND(I1921*H$13*I$13,2)</f>
        <v>1396.38</v>
      </c>
      <c r="O1921" s="254">
        <f t="shared" si="86"/>
        <v>0</v>
      </c>
    </row>
    <row r="1922" spans="1:15" s="28" customFormat="1" ht="15" outlineLevel="1" x14ac:dyDescent="0.25">
      <c r="A1922" s="90" t="s">
        <v>4565</v>
      </c>
      <c r="B1922" s="91" t="s">
        <v>4537</v>
      </c>
      <c r="C1922" s="91" t="s">
        <v>207</v>
      </c>
      <c r="D1922" s="91" t="s">
        <v>4566</v>
      </c>
      <c r="E1922" s="92" t="s">
        <v>4567</v>
      </c>
      <c r="F1922" s="93" t="s">
        <v>380</v>
      </c>
      <c r="G1922" s="99">
        <v>10</v>
      </c>
      <c r="H1922" s="95">
        <f>ROUND(I1922/G1922,2)</f>
        <v>132.22999999999999</v>
      </c>
      <c r="I1922" s="96">
        <v>1322.26</v>
      </c>
      <c r="J1922" s="95">
        <f>ROUND(H1922*$H$13*$I$13,2)</f>
        <v>147.18</v>
      </c>
      <c r="K1922" s="96">
        <f>ROUND(G1922*J1922,2)</f>
        <v>1471.8</v>
      </c>
      <c r="L1922" s="89"/>
      <c r="M1922" s="235"/>
      <c r="N1922" s="253">
        <f>ROUND(I1922*H$13*I$13,2)</f>
        <v>1471.78</v>
      </c>
      <c r="O1922" s="254">
        <f t="shared" si="86"/>
        <v>-0.02</v>
      </c>
    </row>
    <row r="1923" spans="1:15" s="28" customFormat="1" ht="22.5" outlineLevel="1" x14ac:dyDescent="0.25">
      <c r="A1923" s="90" t="s">
        <v>4568</v>
      </c>
      <c r="B1923" s="91" t="s">
        <v>4537</v>
      </c>
      <c r="C1923" s="91" t="s">
        <v>2699</v>
      </c>
      <c r="D1923" s="91" t="s">
        <v>4569</v>
      </c>
      <c r="E1923" s="92" t="s">
        <v>4570</v>
      </c>
      <c r="F1923" s="93" t="s">
        <v>2011</v>
      </c>
      <c r="G1923" s="98">
        <v>0.3</v>
      </c>
      <c r="H1923" s="95">
        <f>ROUND(I1923/G1923,2)</f>
        <v>5390.73</v>
      </c>
      <c r="I1923" s="96">
        <v>1617.22</v>
      </c>
      <c r="J1923" s="95">
        <f>ROUND(H1923*$H$13*$I$13,2)</f>
        <v>6000.32</v>
      </c>
      <c r="K1923" s="96">
        <f>ROUND(G1923*J1923,2)</f>
        <v>1800.1</v>
      </c>
      <c r="L1923" s="89"/>
      <c r="M1923" s="235"/>
      <c r="N1923" s="253">
        <f>ROUND(I1923*H$13*I$13,2)</f>
        <v>1800.1</v>
      </c>
      <c r="O1923" s="254">
        <f t="shared" si="86"/>
        <v>0</v>
      </c>
    </row>
    <row r="1924" spans="1:15" s="28" customFormat="1" ht="22.5" outlineLevel="1" x14ac:dyDescent="0.25">
      <c r="A1924" s="90" t="s">
        <v>4571</v>
      </c>
      <c r="B1924" s="91" t="s">
        <v>4537</v>
      </c>
      <c r="C1924" s="91" t="s">
        <v>94</v>
      </c>
      <c r="D1924" s="91" t="s">
        <v>4572</v>
      </c>
      <c r="E1924" s="92" t="s">
        <v>4573</v>
      </c>
      <c r="F1924" s="93" t="s">
        <v>202</v>
      </c>
      <c r="G1924" s="101">
        <v>7.0000000000000001E-3</v>
      </c>
      <c r="H1924" s="95">
        <f>ROUND(I1924/G1924,2)</f>
        <v>1131161.43</v>
      </c>
      <c r="I1924" s="96">
        <v>7918.13</v>
      </c>
      <c r="J1924" s="95">
        <f>ROUND(H1924*$H$13*$I$13,2)</f>
        <v>1259074.52</v>
      </c>
      <c r="K1924" s="96">
        <f>ROUND(G1924*J1924,2)</f>
        <v>8813.52</v>
      </c>
      <c r="L1924" s="89"/>
      <c r="M1924" s="235"/>
      <c r="N1924" s="253">
        <f>ROUND(I1924*H$13*I$13,2)</f>
        <v>8813.52</v>
      </c>
      <c r="O1924" s="254">
        <f t="shared" si="86"/>
        <v>0</v>
      </c>
    </row>
    <row r="1925" spans="1:15" s="28" customFormat="1" ht="33.75" outlineLevel="1" x14ac:dyDescent="0.25">
      <c r="A1925" s="90" t="s">
        <v>4574</v>
      </c>
      <c r="B1925" s="91" t="s">
        <v>4537</v>
      </c>
      <c r="C1925" s="91" t="s">
        <v>216</v>
      </c>
      <c r="D1925" s="91" t="s">
        <v>4575</v>
      </c>
      <c r="E1925" s="92" t="s">
        <v>4576</v>
      </c>
      <c r="F1925" s="93" t="s">
        <v>489</v>
      </c>
      <c r="G1925" s="101">
        <v>7.0279999999999996</v>
      </c>
      <c r="H1925" s="95">
        <f>ROUND(I1925/G1925,2)</f>
        <v>1838.73</v>
      </c>
      <c r="I1925" s="96">
        <v>12922.61</v>
      </c>
      <c r="J1925" s="95">
        <f>ROUND(H1925*$H$13*$I$13,2)</f>
        <v>2046.66</v>
      </c>
      <c r="K1925" s="96">
        <f>ROUND(G1925*J1925,2)</f>
        <v>14383.93</v>
      </c>
      <c r="L1925" s="89"/>
      <c r="M1925" s="235"/>
      <c r="N1925" s="253">
        <f>ROUND(I1925*H$13*I$13,2)</f>
        <v>14383.91</v>
      </c>
      <c r="O1925" s="254">
        <f t="shared" si="86"/>
        <v>-0.02</v>
      </c>
    </row>
    <row r="1926" spans="1:15" s="28" customFormat="1" ht="33.75" outlineLevel="1" x14ac:dyDescent="0.25">
      <c r="A1926" s="90" t="s">
        <v>4577</v>
      </c>
      <c r="B1926" s="91" t="s">
        <v>4537</v>
      </c>
      <c r="C1926" s="91" t="s">
        <v>95</v>
      </c>
      <c r="D1926" s="91" t="s">
        <v>4563</v>
      </c>
      <c r="E1926" s="92" t="s">
        <v>4564</v>
      </c>
      <c r="F1926" s="93" t="s">
        <v>202</v>
      </c>
      <c r="G1926" s="101">
        <v>7.0000000000000001E-3</v>
      </c>
      <c r="H1926" s="95">
        <f>ROUND(I1926/G1926,2)</f>
        <v>418357.14</v>
      </c>
      <c r="I1926" s="96">
        <v>2928.5</v>
      </c>
      <c r="J1926" s="95">
        <f>ROUND(H1926*$H$13*$I$13,2)</f>
        <v>465665.47</v>
      </c>
      <c r="K1926" s="96">
        <f>ROUND(G1926*J1926,2)</f>
        <v>3259.66</v>
      </c>
      <c r="L1926" s="89"/>
      <c r="M1926" s="235"/>
      <c r="N1926" s="253">
        <f>ROUND(I1926*H$13*I$13,2)</f>
        <v>3259.66</v>
      </c>
      <c r="O1926" s="254">
        <f t="shared" si="86"/>
        <v>0</v>
      </c>
    </row>
    <row r="1927" spans="1:15" s="28" customFormat="1" ht="15" outlineLevel="1" x14ac:dyDescent="0.25">
      <c r="A1927" s="90" t="s">
        <v>4578</v>
      </c>
      <c r="B1927" s="91" t="s">
        <v>4537</v>
      </c>
      <c r="C1927" s="91" t="s">
        <v>224</v>
      </c>
      <c r="D1927" s="91" t="s">
        <v>4566</v>
      </c>
      <c r="E1927" s="92" t="s">
        <v>4567</v>
      </c>
      <c r="F1927" s="93" t="s">
        <v>380</v>
      </c>
      <c r="G1927" s="98">
        <v>23.2</v>
      </c>
      <c r="H1927" s="95">
        <f>ROUND(I1927/G1927,2)</f>
        <v>132.22</v>
      </c>
      <c r="I1927" s="96">
        <v>3067.59</v>
      </c>
      <c r="J1927" s="95">
        <f>ROUND(H1927*$H$13*$I$13,2)</f>
        <v>147.16999999999999</v>
      </c>
      <c r="K1927" s="96">
        <f>ROUND(G1927*J1927,2)</f>
        <v>3414.34</v>
      </c>
      <c r="L1927" s="89"/>
      <c r="M1927" s="235"/>
      <c r="N1927" s="253">
        <f>ROUND(I1927*H$13*I$13,2)</f>
        <v>3414.48</v>
      </c>
      <c r="O1927" s="254">
        <f t="shared" si="86"/>
        <v>0.14000000000000001</v>
      </c>
    </row>
    <row r="1928" spans="1:15" s="28" customFormat="1" ht="22.5" outlineLevel="1" x14ac:dyDescent="0.25">
      <c r="A1928" s="90" t="s">
        <v>4579</v>
      </c>
      <c r="B1928" s="91" t="s">
        <v>4537</v>
      </c>
      <c r="C1928" s="91" t="s">
        <v>313</v>
      </c>
      <c r="D1928" s="91" t="s">
        <v>4580</v>
      </c>
      <c r="E1928" s="92" t="s">
        <v>4581</v>
      </c>
      <c r="F1928" s="93" t="s">
        <v>2011</v>
      </c>
      <c r="G1928" s="98">
        <v>0.7</v>
      </c>
      <c r="H1928" s="95">
        <f>ROUND(I1928/G1928,2)</f>
        <v>11320.36</v>
      </c>
      <c r="I1928" s="96">
        <v>7924.25</v>
      </c>
      <c r="J1928" s="95">
        <f>ROUND(H1928*$H$13*$I$13,2)</f>
        <v>12600.48</v>
      </c>
      <c r="K1928" s="96">
        <f>ROUND(G1928*J1928,2)</f>
        <v>8820.34</v>
      </c>
      <c r="L1928" s="89"/>
      <c r="M1928" s="235"/>
      <c r="N1928" s="253">
        <f>ROUND(I1928*H$13*I$13,2)</f>
        <v>8820.33</v>
      </c>
      <c r="O1928" s="254">
        <f t="shared" si="86"/>
        <v>-0.01</v>
      </c>
    </row>
    <row r="1929" spans="1:15" s="28" customFormat="1" ht="22.5" outlineLevel="1" x14ac:dyDescent="0.25">
      <c r="A1929" s="90" t="s">
        <v>4582</v>
      </c>
      <c r="B1929" s="91" t="s">
        <v>4537</v>
      </c>
      <c r="C1929" s="91" t="s">
        <v>115</v>
      </c>
      <c r="D1929" s="91" t="s">
        <v>2060</v>
      </c>
      <c r="E1929" s="92" t="s">
        <v>2061</v>
      </c>
      <c r="F1929" s="93" t="s">
        <v>238</v>
      </c>
      <c r="G1929" s="99">
        <v>2</v>
      </c>
      <c r="H1929" s="95">
        <f>ROUND(I1929/G1929,2)</f>
        <v>580.26</v>
      </c>
      <c r="I1929" s="96">
        <v>1160.52</v>
      </c>
      <c r="J1929" s="95">
        <f>ROUND(H1929*$H$13*$I$13,2)</f>
        <v>645.88</v>
      </c>
      <c r="K1929" s="96">
        <f>ROUND(G1929*J1929,2)</f>
        <v>1291.76</v>
      </c>
      <c r="L1929" s="89"/>
      <c r="M1929" s="235"/>
      <c r="N1929" s="253">
        <f>ROUND(I1929*H$13*I$13,2)</f>
        <v>1291.75</v>
      </c>
      <c r="O1929" s="254">
        <f t="shared" si="86"/>
        <v>-0.01</v>
      </c>
    </row>
    <row r="1930" spans="1:15" s="28" customFormat="1" ht="15" outlineLevel="1" x14ac:dyDescent="0.25">
      <c r="A1930" s="116" t="s">
        <v>4583</v>
      </c>
      <c r="B1930" s="117" t="s">
        <v>4537</v>
      </c>
      <c r="C1930" s="117" t="s">
        <v>231</v>
      </c>
      <c r="D1930" s="117" t="s">
        <v>2063</v>
      </c>
      <c r="E1930" s="118" t="s">
        <v>4584</v>
      </c>
      <c r="F1930" s="119" t="s">
        <v>238</v>
      </c>
      <c r="G1930" s="120">
        <v>2</v>
      </c>
      <c r="H1930" s="95">
        <f>ROUND(I1930/G1930,2)</f>
        <v>6514.23</v>
      </c>
      <c r="I1930" s="121">
        <v>13028.46</v>
      </c>
      <c r="J1930" s="122">
        <f>ROUND(H1930*$I$13,2)</f>
        <v>7122.66</v>
      </c>
      <c r="K1930" s="121">
        <f>ROUND(G1930*J1930,2)</f>
        <v>14245.32</v>
      </c>
      <c r="L1930" s="121" t="s">
        <v>2396</v>
      </c>
      <c r="M1930" s="235"/>
      <c r="N1930" s="253">
        <f>ROUND(I1930*I$13,2)</f>
        <v>14245.32</v>
      </c>
      <c r="O1930" s="254">
        <f t="shared" si="86"/>
        <v>0</v>
      </c>
    </row>
    <row r="1931" spans="1:15" s="28" customFormat="1" ht="15" outlineLevel="1" x14ac:dyDescent="0.25">
      <c r="A1931" s="90" t="s">
        <v>4585</v>
      </c>
      <c r="B1931" s="91" t="s">
        <v>4537</v>
      </c>
      <c r="C1931" s="91" t="s">
        <v>235</v>
      </c>
      <c r="D1931" s="91" t="s">
        <v>2066</v>
      </c>
      <c r="E1931" s="92" t="s">
        <v>2067</v>
      </c>
      <c r="F1931" s="93" t="s">
        <v>1827</v>
      </c>
      <c r="G1931" s="98">
        <v>0.2</v>
      </c>
      <c r="H1931" s="95">
        <f>ROUND(I1931/G1931,2)</f>
        <v>15005.95</v>
      </c>
      <c r="I1931" s="96">
        <v>3001.19</v>
      </c>
      <c r="J1931" s="95">
        <f>ROUND(H1931*$H$13*$I$13,2)</f>
        <v>16702.84</v>
      </c>
      <c r="K1931" s="96">
        <f>ROUND(G1931*J1931,2)</f>
        <v>3340.57</v>
      </c>
      <c r="L1931" s="89"/>
      <c r="M1931" s="235"/>
      <c r="N1931" s="253">
        <f>ROUND(I1931*H$13*I$13,2)</f>
        <v>3340.57</v>
      </c>
      <c r="O1931" s="254">
        <f t="shared" si="86"/>
        <v>0</v>
      </c>
    </row>
    <row r="1932" spans="1:15" s="28" customFormat="1" ht="22.5" outlineLevel="1" x14ac:dyDescent="0.25">
      <c r="A1932" s="90" t="s">
        <v>4586</v>
      </c>
      <c r="B1932" s="91" t="s">
        <v>4537</v>
      </c>
      <c r="C1932" s="91" t="s">
        <v>328</v>
      </c>
      <c r="D1932" s="91" t="s">
        <v>2069</v>
      </c>
      <c r="E1932" s="92" t="s">
        <v>2070</v>
      </c>
      <c r="F1932" s="93" t="s">
        <v>238</v>
      </c>
      <c r="G1932" s="99">
        <v>2</v>
      </c>
      <c r="H1932" s="95">
        <f>ROUND(I1932/G1932,2)</f>
        <v>19626.12</v>
      </c>
      <c r="I1932" s="96">
        <v>39252.230000000003</v>
      </c>
      <c r="J1932" s="95">
        <f>ROUND(H1932*$H$13*$I$13,2)</f>
        <v>21845.47</v>
      </c>
      <c r="K1932" s="96">
        <f>ROUND(G1932*J1932,2)</f>
        <v>43690.94</v>
      </c>
      <c r="L1932" s="89"/>
      <c r="M1932" s="235"/>
      <c r="N1932" s="253">
        <f>ROUND(I1932*H$13*I$13,2)</f>
        <v>43690.92</v>
      </c>
      <c r="O1932" s="254">
        <f t="shared" si="86"/>
        <v>-0.02</v>
      </c>
    </row>
    <row r="1933" spans="1:15" s="28" customFormat="1" ht="22.5" outlineLevel="1" x14ac:dyDescent="0.25">
      <c r="A1933" s="90" t="s">
        <v>4587</v>
      </c>
      <c r="B1933" s="91" t="s">
        <v>4537</v>
      </c>
      <c r="C1933" s="91" t="s">
        <v>240</v>
      </c>
      <c r="D1933" s="91" t="s">
        <v>2072</v>
      </c>
      <c r="E1933" s="92" t="s">
        <v>2073</v>
      </c>
      <c r="F1933" s="93" t="s">
        <v>222</v>
      </c>
      <c r="G1933" s="99">
        <v>2</v>
      </c>
      <c r="H1933" s="95">
        <f>ROUND(I1933/G1933,2)</f>
        <v>318.5</v>
      </c>
      <c r="I1933" s="96">
        <v>637</v>
      </c>
      <c r="J1933" s="95">
        <f>ROUND(H1933*$H$13*$I$13,2)</f>
        <v>354.52</v>
      </c>
      <c r="K1933" s="96">
        <f>ROUND(G1933*J1933,2)</f>
        <v>709.04</v>
      </c>
      <c r="L1933" s="89"/>
      <c r="M1933" s="235"/>
      <c r="N1933" s="253">
        <f>ROUND(I1933*H$13*I$13,2)</f>
        <v>709.03</v>
      </c>
      <c r="O1933" s="254">
        <f t="shared" si="86"/>
        <v>-0.01</v>
      </c>
    </row>
    <row r="1934" spans="1:15" s="28" customFormat="1" ht="22.5" outlineLevel="1" x14ac:dyDescent="0.25">
      <c r="A1934" s="116" t="s">
        <v>4588</v>
      </c>
      <c r="B1934" s="117" t="s">
        <v>4537</v>
      </c>
      <c r="C1934" s="117" t="s">
        <v>243</v>
      </c>
      <c r="D1934" s="117" t="s">
        <v>2075</v>
      </c>
      <c r="E1934" s="118" t="s">
        <v>4589</v>
      </c>
      <c r="F1934" s="119" t="s">
        <v>222</v>
      </c>
      <c r="G1934" s="120">
        <v>2</v>
      </c>
      <c r="H1934" s="95">
        <f>ROUND(I1934/G1934,2)</f>
        <v>971.44</v>
      </c>
      <c r="I1934" s="121">
        <v>1942.87</v>
      </c>
      <c r="J1934" s="122">
        <f>ROUND(H1934*$I$13,2)</f>
        <v>1062.17</v>
      </c>
      <c r="K1934" s="121">
        <f>ROUND(G1934*J1934,2)</f>
        <v>2124.34</v>
      </c>
      <c r="L1934" s="121" t="s">
        <v>2396</v>
      </c>
      <c r="M1934" s="235"/>
      <c r="N1934" s="253">
        <f>ROUND(I1934*I$13,2)</f>
        <v>2124.33</v>
      </c>
      <c r="O1934" s="254">
        <f t="shared" si="86"/>
        <v>-0.01</v>
      </c>
    </row>
    <row r="1935" spans="1:15" s="28" customFormat="1" ht="15" outlineLevel="1" x14ac:dyDescent="0.25">
      <c r="A1935" s="90" t="s">
        <v>4590</v>
      </c>
      <c r="B1935" s="91" t="s">
        <v>4537</v>
      </c>
      <c r="C1935" s="91" t="s">
        <v>252</v>
      </c>
      <c r="D1935" s="91" t="s">
        <v>4591</v>
      </c>
      <c r="E1935" s="92" t="s">
        <v>4592</v>
      </c>
      <c r="F1935" s="93" t="s">
        <v>238</v>
      </c>
      <c r="G1935" s="99">
        <v>2</v>
      </c>
      <c r="H1935" s="95">
        <f>ROUND(I1935/G1935,2)</f>
        <v>2004.75</v>
      </c>
      <c r="I1935" s="96">
        <v>4009.5</v>
      </c>
      <c r="J1935" s="95">
        <f>ROUND(H1935*$H$13*$I$13,2)</f>
        <v>2231.4499999999998</v>
      </c>
      <c r="K1935" s="96">
        <f>ROUND(G1935*J1935,2)</f>
        <v>4462.8999999999996</v>
      </c>
      <c r="L1935" s="89"/>
      <c r="M1935" s="235"/>
      <c r="N1935" s="253">
        <f>ROUND(I1935*H$13*I$13,2)</f>
        <v>4462.8999999999996</v>
      </c>
      <c r="O1935" s="254">
        <f t="shared" si="86"/>
        <v>0</v>
      </c>
    </row>
    <row r="1936" spans="1:15" s="28" customFormat="1" ht="22.5" outlineLevel="1" x14ac:dyDescent="0.25">
      <c r="A1936" s="90" t="s">
        <v>4593</v>
      </c>
      <c r="B1936" s="91" t="s">
        <v>4537</v>
      </c>
      <c r="C1936" s="91" t="s">
        <v>349</v>
      </c>
      <c r="D1936" s="91" t="s">
        <v>4594</v>
      </c>
      <c r="E1936" s="92" t="s">
        <v>4595</v>
      </c>
      <c r="F1936" s="93" t="s">
        <v>238</v>
      </c>
      <c r="G1936" s="99">
        <v>2</v>
      </c>
      <c r="H1936" s="95">
        <f>ROUND(I1936/G1936,2)</f>
        <v>5720.81</v>
      </c>
      <c r="I1936" s="96">
        <v>11441.62</v>
      </c>
      <c r="J1936" s="95">
        <f>ROUND(H1936*$H$13*$I$13,2)</f>
        <v>6367.73</v>
      </c>
      <c r="K1936" s="96">
        <f>ROUND(G1936*J1936,2)</f>
        <v>12735.46</v>
      </c>
      <c r="L1936" s="89"/>
      <c r="M1936" s="235"/>
      <c r="N1936" s="253">
        <f>ROUND(I1936*H$13*I$13,2)</f>
        <v>12735.45</v>
      </c>
      <c r="O1936" s="254">
        <f t="shared" si="86"/>
        <v>-0.01</v>
      </c>
    </row>
    <row r="1937" spans="1:15" s="28" customFormat="1" ht="22.5" outlineLevel="1" x14ac:dyDescent="0.25">
      <c r="A1937" s="90" t="s">
        <v>4596</v>
      </c>
      <c r="B1937" s="91" t="s">
        <v>4537</v>
      </c>
      <c r="C1937" s="91" t="s">
        <v>353</v>
      </c>
      <c r="D1937" s="91" t="s">
        <v>4597</v>
      </c>
      <c r="E1937" s="92" t="s">
        <v>4598</v>
      </c>
      <c r="F1937" s="93" t="s">
        <v>238</v>
      </c>
      <c r="G1937" s="99">
        <v>2</v>
      </c>
      <c r="H1937" s="95">
        <f>ROUND(I1937/G1937,2)</f>
        <v>2251.5500000000002</v>
      </c>
      <c r="I1937" s="96">
        <v>4503.1000000000004</v>
      </c>
      <c r="J1937" s="95">
        <f>ROUND(H1937*$H$13*$I$13,2)</f>
        <v>2506.16</v>
      </c>
      <c r="K1937" s="96">
        <f>ROUND(G1937*J1937,2)</f>
        <v>5012.32</v>
      </c>
      <c r="L1937" s="89"/>
      <c r="M1937" s="235"/>
      <c r="N1937" s="253">
        <f>ROUND(I1937*H$13*I$13,2)</f>
        <v>5012.32</v>
      </c>
      <c r="O1937" s="254">
        <f t="shared" si="86"/>
        <v>0</v>
      </c>
    </row>
    <row r="1938" spans="1:15" s="28" customFormat="1" ht="15" outlineLevel="1" x14ac:dyDescent="0.25">
      <c r="A1938" s="90" t="s">
        <v>4599</v>
      </c>
      <c r="B1938" s="91" t="s">
        <v>4537</v>
      </c>
      <c r="C1938" s="91" t="s">
        <v>256</v>
      </c>
      <c r="D1938" s="91" t="s">
        <v>4600</v>
      </c>
      <c r="E1938" s="92" t="s">
        <v>4601</v>
      </c>
      <c r="F1938" s="93" t="s">
        <v>238</v>
      </c>
      <c r="G1938" s="99">
        <v>4</v>
      </c>
      <c r="H1938" s="95">
        <f>ROUND(I1938/G1938,2)</f>
        <v>2942.43</v>
      </c>
      <c r="I1938" s="96">
        <v>11769.73</v>
      </c>
      <c r="J1938" s="95">
        <f>ROUND(H1938*$H$13*$I$13,2)</f>
        <v>3275.16</v>
      </c>
      <c r="K1938" s="96">
        <f>ROUND(G1938*J1938,2)</f>
        <v>13100.64</v>
      </c>
      <c r="L1938" s="89"/>
      <c r="M1938" s="235"/>
      <c r="N1938" s="253">
        <f>ROUND(I1938*H$13*I$13,2)</f>
        <v>13100.67</v>
      </c>
      <c r="O1938" s="254">
        <f t="shared" si="86"/>
        <v>0.03</v>
      </c>
    </row>
    <row r="1939" spans="1:15" s="28" customFormat="1" ht="15" outlineLevel="1" x14ac:dyDescent="0.25">
      <c r="A1939" s="90" t="s">
        <v>4602</v>
      </c>
      <c r="B1939" s="91" t="s">
        <v>4537</v>
      </c>
      <c r="C1939" s="91" t="s">
        <v>356</v>
      </c>
      <c r="D1939" s="91" t="s">
        <v>4603</v>
      </c>
      <c r="E1939" s="92" t="s">
        <v>4604</v>
      </c>
      <c r="F1939" s="93" t="s">
        <v>238</v>
      </c>
      <c r="G1939" s="99">
        <v>5</v>
      </c>
      <c r="H1939" s="95">
        <f>ROUND(I1939/G1939,2)</f>
        <v>3625.38</v>
      </c>
      <c r="I1939" s="96">
        <v>18126.88</v>
      </c>
      <c r="J1939" s="95">
        <f>ROUND(H1939*$H$13*$I$13,2)</f>
        <v>4035.34</v>
      </c>
      <c r="K1939" s="96">
        <f>ROUND(G1939*J1939,2)</f>
        <v>20176.7</v>
      </c>
      <c r="L1939" s="89"/>
      <c r="M1939" s="235"/>
      <c r="N1939" s="253">
        <f>ROUND(I1939*H$13*I$13,2)</f>
        <v>20176.689999999999</v>
      </c>
      <c r="O1939" s="254">
        <f t="shared" si="86"/>
        <v>-0.01</v>
      </c>
    </row>
    <row r="1940" spans="1:15" s="28" customFormat="1" ht="22.5" outlineLevel="1" x14ac:dyDescent="0.25">
      <c r="A1940" s="90" t="s">
        <v>4605</v>
      </c>
      <c r="B1940" s="91" t="s">
        <v>4537</v>
      </c>
      <c r="C1940" s="91" t="s">
        <v>358</v>
      </c>
      <c r="D1940" s="91" t="s">
        <v>4606</v>
      </c>
      <c r="E1940" s="92" t="s">
        <v>4607</v>
      </c>
      <c r="F1940" s="93" t="s">
        <v>222</v>
      </c>
      <c r="G1940" s="99">
        <v>9</v>
      </c>
      <c r="H1940" s="95">
        <f>ROUND(I1940/G1940,2)</f>
        <v>1746.02</v>
      </c>
      <c r="I1940" s="96">
        <v>15714.21</v>
      </c>
      <c r="J1940" s="95">
        <f>ROUND(H1940*$H$13*$I$13,2)</f>
        <v>1943.46</v>
      </c>
      <c r="K1940" s="96">
        <f>ROUND(G1940*J1940,2)</f>
        <v>17491.14</v>
      </c>
      <c r="L1940" s="89"/>
      <c r="M1940" s="235"/>
      <c r="N1940" s="253">
        <f>ROUND(I1940*H$13*I$13,2)</f>
        <v>17491.189999999999</v>
      </c>
      <c r="O1940" s="254">
        <f t="shared" si="86"/>
        <v>0.05</v>
      </c>
    </row>
    <row r="1941" spans="1:15" s="28" customFormat="1" ht="22.5" outlineLevel="1" x14ac:dyDescent="0.25">
      <c r="A1941" s="90" t="s">
        <v>4608</v>
      </c>
      <c r="B1941" s="91" t="s">
        <v>4537</v>
      </c>
      <c r="C1941" s="91" t="s">
        <v>2598</v>
      </c>
      <c r="D1941" s="91" t="s">
        <v>4609</v>
      </c>
      <c r="E1941" s="92" t="s">
        <v>4610</v>
      </c>
      <c r="F1941" s="93" t="s">
        <v>238</v>
      </c>
      <c r="G1941" s="99">
        <v>1</v>
      </c>
      <c r="H1941" s="95">
        <f>ROUND(I1941/G1941,2)</f>
        <v>1191.79</v>
      </c>
      <c r="I1941" s="96">
        <v>1191.79</v>
      </c>
      <c r="J1941" s="95">
        <f>ROUND(H1941*$H$13*$I$13,2)</f>
        <v>1326.56</v>
      </c>
      <c r="K1941" s="96">
        <f>ROUND(G1941*J1941,2)</f>
        <v>1326.56</v>
      </c>
      <c r="L1941" s="89"/>
      <c r="M1941" s="235"/>
      <c r="N1941" s="253">
        <f>ROUND(I1941*H$13*I$13,2)</f>
        <v>1326.56</v>
      </c>
      <c r="O1941" s="254">
        <f t="shared" si="86"/>
        <v>0</v>
      </c>
    </row>
    <row r="1942" spans="1:15" s="28" customFormat="1" ht="15" outlineLevel="1" x14ac:dyDescent="0.25">
      <c r="A1942" s="90" t="s">
        <v>4611</v>
      </c>
      <c r="B1942" s="91" t="s">
        <v>4537</v>
      </c>
      <c r="C1942" s="91" t="s">
        <v>260</v>
      </c>
      <c r="D1942" s="91" t="s">
        <v>4612</v>
      </c>
      <c r="E1942" s="92" t="s">
        <v>4613</v>
      </c>
      <c r="F1942" s="93" t="s">
        <v>238</v>
      </c>
      <c r="G1942" s="99">
        <v>3</v>
      </c>
      <c r="H1942" s="95">
        <f>ROUND(I1942/G1942,2)</f>
        <v>2433.0100000000002</v>
      </c>
      <c r="I1942" s="96">
        <v>7299.02</v>
      </c>
      <c r="J1942" s="95">
        <f>ROUND(H1942*$H$13*$I$13,2)</f>
        <v>2708.14</v>
      </c>
      <c r="K1942" s="96">
        <f>ROUND(G1942*J1942,2)</f>
        <v>8124.42</v>
      </c>
      <c r="L1942" s="89"/>
      <c r="M1942" s="235"/>
      <c r="N1942" s="253">
        <f>ROUND(I1942*H$13*I$13,2)</f>
        <v>8124.4</v>
      </c>
      <c r="O1942" s="254">
        <f t="shared" si="86"/>
        <v>-0.02</v>
      </c>
    </row>
    <row r="1943" spans="1:15" s="28" customFormat="1" ht="22.5" outlineLevel="1" x14ac:dyDescent="0.25">
      <c r="A1943" s="90" t="s">
        <v>4614</v>
      </c>
      <c r="B1943" s="91" t="s">
        <v>4537</v>
      </c>
      <c r="C1943" s="91" t="s">
        <v>2101</v>
      </c>
      <c r="D1943" s="91" t="s">
        <v>4615</v>
      </c>
      <c r="E1943" s="92" t="s">
        <v>4616</v>
      </c>
      <c r="F1943" s="93" t="s">
        <v>238</v>
      </c>
      <c r="G1943" s="99">
        <v>3</v>
      </c>
      <c r="H1943" s="95">
        <f>ROUND(I1943/G1943,2)</f>
        <v>5142.42</v>
      </c>
      <c r="I1943" s="96">
        <v>15427.27</v>
      </c>
      <c r="J1943" s="95">
        <f>ROUND(H1943*$H$13*$I$13,2)</f>
        <v>5723.93</v>
      </c>
      <c r="K1943" s="96">
        <f>ROUND(G1943*J1943,2)</f>
        <v>17171.79</v>
      </c>
      <c r="L1943" s="89"/>
      <c r="M1943" s="235"/>
      <c r="N1943" s="253">
        <f>ROUND(I1943*H$13*I$13,2)</f>
        <v>17171.8</v>
      </c>
      <c r="O1943" s="254">
        <f t="shared" si="86"/>
        <v>0.01</v>
      </c>
    </row>
    <row r="1944" spans="1:15" s="28" customFormat="1" ht="15" outlineLevel="1" x14ac:dyDescent="0.25">
      <c r="A1944" s="90" t="s">
        <v>4617</v>
      </c>
      <c r="B1944" s="91" t="s">
        <v>4537</v>
      </c>
      <c r="C1944" s="91" t="s">
        <v>264</v>
      </c>
      <c r="D1944" s="91" t="s">
        <v>2159</v>
      </c>
      <c r="E1944" s="92" t="s">
        <v>2160</v>
      </c>
      <c r="F1944" s="93" t="s">
        <v>238</v>
      </c>
      <c r="G1944" s="99">
        <v>1</v>
      </c>
      <c r="H1944" s="95">
        <f>ROUND(I1944/G1944,2)</f>
        <v>5361.38</v>
      </c>
      <c r="I1944" s="96">
        <v>5361.38</v>
      </c>
      <c r="J1944" s="95">
        <f>ROUND(H1944*$H$13*$I$13,2)</f>
        <v>5967.65</v>
      </c>
      <c r="K1944" s="96">
        <f>ROUND(G1944*J1944,2)</f>
        <v>5967.65</v>
      </c>
      <c r="L1944" s="89"/>
      <c r="M1944" s="235"/>
      <c r="N1944" s="253">
        <f>ROUND(I1944*H$13*I$13,2)</f>
        <v>5967.65</v>
      </c>
      <c r="O1944" s="254">
        <f t="shared" si="86"/>
        <v>0</v>
      </c>
    </row>
    <row r="1945" spans="1:15" s="28" customFormat="1" ht="22.5" outlineLevel="1" x14ac:dyDescent="0.25">
      <c r="A1945" s="90" t="s">
        <v>4618</v>
      </c>
      <c r="B1945" s="91" t="s">
        <v>4537</v>
      </c>
      <c r="C1945" s="91" t="s">
        <v>266</v>
      </c>
      <c r="D1945" s="91" t="s">
        <v>4619</v>
      </c>
      <c r="E1945" s="92" t="s">
        <v>4620</v>
      </c>
      <c r="F1945" s="93" t="s">
        <v>168</v>
      </c>
      <c r="G1945" s="94">
        <v>0.31716</v>
      </c>
      <c r="H1945" s="95">
        <f>ROUND(I1945/G1945,2)</f>
        <v>15218.44</v>
      </c>
      <c r="I1945" s="96">
        <v>4826.68</v>
      </c>
      <c r="J1945" s="95">
        <f>ROUND(H1945*$H$13*$I$13,2)</f>
        <v>16939.36</v>
      </c>
      <c r="K1945" s="96">
        <f>ROUND(G1945*J1945,2)</f>
        <v>5372.49</v>
      </c>
      <c r="L1945" s="89"/>
      <c r="M1945" s="235"/>
      <c r="N1945" s="253">
        <f>ROUND(I1945*H$13*I$13,2)</f>
        <v>5372.49</v>
      </c>
      <c r="O1945" s="254">
        <f t="shared" si="86"/>
        <v>0</v>
      </c>
    </row>
    <row r="1946" spans="1:15" s="28" customFormat="1" ht="15" outlineLevel="1" x14ac:dyDescent="0.25">
      <c r="A1946" s="90"/>
      <c r="B1946" s="91"/>
      <c r="C1946" s="91"/>
      <c r="D1946" s="91"/>
      <c r="E1946" s="103" t="s">
        <v>4621</v>
      </c>
      <c r="F1946" s="93"/>
      <c r="G1946" s="94"/>
      <c r="H1946" s="95"/>
      <c r="I1946" s="96"/>
      <c r="J1946" s="95"/>
      <c r="K1946" s="96"/>
      <c r="L1946" s="89"/>
      <c r="M1946" s="235"/>
      <c r="N1946" s="253">
        <f>ROUND(I1946*H$13*I$13,2)</f>
        <v>0</v>
      </c>
      <c r="O1946" s="254">
        <f t="shared" si="86"/>
        <v>0</v>
      </c>
    </row>
    <row r="1947" spans="1:15" s="28" customFormat="1" ht="33.75" outlineLevel="1" x14ac:dyDescent="0.25">
      <c r="A1947" s="90" t="s">
        <v>4622</v>
      </c>
      <c r="B1947" s="91" t="s">
        <v>4537</v>
      </c>
      <c r="C1947" s="91" t="s">
        <v>270</v>
      </c>
      <c r="D1947" s="91" t="s">
        <v>4410</v>
      </c>
      <c r="E1947" s="92" t="s">
        <v>4411</v>
      </c>
      <c r="F1947" s="93" t="s">
        <v>168</v>
      </c>
      <c r="G1947" s="102">
        <v>1.4040000000000001E-3</v>
      </c>
      <c r="H1947" s="95">
        <f>ROUND(I1947/G1947,2)</f>
        <v>107856.13</v>
      </c>
      <c r="I1947" s="96">
        <v>151.43</v>
      </c>
      <c r="J1947" s="95">
        <f>ROUND(H1947*$H$13*$I$13,2)</f>
        <v>120052.63</v>
      </c>
      <c r="K1947" s="96">
        <f>ROUND(G1947*J1947,2)</f>
        <v>168.55</v>
      </c>
      <c r="L1947" s="89"/>
      <c r="M1947" s="235"/>
      <c r="N1947" s="253">
        <f>ROUND(I1947*H$13*I$13,2)</f>
        <v>168.55</v>
      </c>
      <c r="O1947" s="254">
        <f t="shared" si="86"/>
        <v>0</v>
      </c>
    </row>
    <row r="1948" spans="1:15" s="28" customFormat="1" ht="22.5" outlineLevel="1" x14ac:dyDescent="0.25">
      <c r="A1948" s="90" t="s">
        <v>4623</v>
      </c>
      <c r="B1948" s="91" t="s">
        <v>4537</v>
      </c>
      <c r="C1948" s="91" t="s">
        <v>274</v>
      </c>
      <c r="D1948" s="91" t="s">
        <v>170</v>
      </c>
      <c r="E1948" s="92" t="s">
        <v>171</v>
      </c>
      <c r="F1948" s="93" t="s">
        <v>172</v>
      </c>
      <c r="G1948" s="94">
        <v>1.56E-3</v>
      </c>
      <c r="H1948" s="95">
        <f>ROUND(I1948/G1948,2)</f>
        <v>258788.46</v>
      </c>
      <c r="I1948" s="96">
        <v>403.71</v>
      </c>
      <c r="J1948" s="95">
        <f>ROUND(H1948*$H$13*$I$13,2)</f>
        <v>288052.57</v>
      </c>
      <c r="K1948" s="96">
        <f>ROUND(G1948*J1948,2)</f>
        <v>449.36</v>
      </c>
      <c r="L1948" s="89"/>
      <c r="M1948" s="235"/>
      <c r="N1948" s="253">
        <f>ROUND(I1948*H$13*I$13,2)</f>
        <v>449.36</v>
      </c>
      <c r="O1948" s="254">
        <f t="shared" si="86"/>
        <v>0</v>
      </c>
    </row>
    <row r="1949" spans="1:15" s="28" customFormat="1" ht="22.5" outlineLevel="1" x14ac:dyDescent="0.25">
      <c r="A1949" s="90" t="s">
        <v>4624</v>
      </c>
      <c r="B1949" s="91" t="s">
        <v>4537</v>
      </c>
      <c r="C1949" s="91" t="s">
        <v>278</v>
      </c>
      <c r="D1949" s="91" t="s">
        <v>174</v>
      </c>
      <c r="E1949" s="92" t="s">
        <v>175</v>
      </c>
      <c r="F1949" s="93" t="s">
        <v>176</v>
      </c>
      <c r="G1949" s="101">
        <v>3.0419999999999998</v>
      </c>
      <c r="H1949" s="95">
        <f>ROUND(I1949/G1949,2)</f>
        <v>645.16</v>
      </c>
      <c r="I1949" s="96">
        <v>1962.58</v>
      </c>
      <c r="J1949" s="95">
        <f>ROUND(H1949*$H$13*$I$13,2)</f>
        <v>718.12</v>
      </c>
      <c r="K1949" s="96">
        <f>ROUND(G1949*J1949,2)</f>
        <v>2184.52</v>
      </c>
      <c r="L1949" s="89"/>
      <c r="M1949" s="235"/>
      <c r="N1949" s="253">
        <f>ROUND(I1949*H$13*I$13,2)</f>
        <v>2184.5100000000002</v>
      </c>
      <c r="O1949" s="254">
        <f t="shared" si="86"/>
        <v>-0.01</v>
      </c>
    </row>
    <row r="1950" spans="1:15" s="28" customFormat="1" ht="15" outlineLevel="1" x14ac:dyDescent="0.25">
      <c r="A1950" s="90" t="s">
        <v>4625</v>
      </c>
      <c r="B1950" s="91" t="s">
        <v>4537</v>
      </c>
      <c r="C1950" s="91" t="s">
        <v>407</v>
      </c>
      <c r="D1950" s="91" t="s">
        <v>4206</v>
      </c>
      <c r="E1950" s="92" t="s">
        <v>4207</v>
      </c>
      <c r="F1950" s="93" t="s">
        <v>4208</v>
      </c>
      <c r="G1950" s="101">
        <v>0.156</v>
      </c>
      <c r="H1950" s="95">
        <f>ROUND(I1950/G1950,2)</f>
        <v>265437.05</v>
      </c>
      <c r="I1950" s="96">
        <v>41408.18</v>
      </c>
      <c r="J1950" s="95">
        <f>ROUND(H1950*$H$13*$I$13,2)</f>
        <v>295452.99</v>
      </c>
      <c r="K1950" s="96">
        <f>ROUND(G1950*J1950,2)</f>
        <v>46090.67</v>
      </c>
      <c r="L1950" s="89"/>
      <c r="M1950" s="235"/>
      <c r="N1950" s="253">
        <f>ROUND(I1950*H$13*I$13,2)</f>
        <v>46090.67</v>
      </c>
      <c r="O1950" s="254">
        <f t="shared" ref="O1950:O2013" si="90">N1950-K1950</f>
        <v>0</v>
      </c>
    </row>
    <row r="1951" spans="1:15" s="28" customFormat="1" ht="15" outlineLevel="1" x14ac:dyDescent="0.25">
      <c r="A1951" s="90" t="s">
        <v>4626</v>
      </c>
      <c r="B1951" s="91" t="s">
        <v>4537</v>
      </c>
      <c r="C1951" s="91" t="s">
        <v>411</v>
      </c>
      <c r="D1951" s="91" t="s">
        <v>4627</v>
      </c>
      <c r="E1951" s="92" t="s">
        <v>4628</v>
      </c>
      <c r="F1951" s="93" t="s">
        <v>185</v>
      </c>
      <c r="G1951" s="97">
        <v>0.35260000000000002</v>
      </c>
      <c r="H1951" s="95">
        <f>ROUND(I1951/G1951,2)</f>
        <v>1365.48</v>
      </c>
      <c r="I1951" s="96">
        <v>481.47</v>
      </c>
      <c r="J1951" s="95">
        <f>ROUND(H1951*$H$13*$I$13,2)</f>
        <v>1519.89</v>
      </c>
      <c r="K1951" s="96">
        <f>ROUND(G1951*J1951,2)</f>
        <v>535.91</v>
      </c>
      <c r="L1951" s="89"/>
      <c r="M1951" s="235"/>
      <c r="N1951" s="253">
        <f>ROUND(I1951*H$13*I$13,2)</f>
        <v>535.91999999999996</v>
      </c>
      <c r="O1951" s="254">
        <f t="shared" si="90"/>
        <v>0.01</v>
      </c>
    </row>
    <row r="1952" spans="1:15" s="28" customFormat="1" ht="15" outlineLevel="1" x14ac:dyDescent="0.25">
      <c r="A1952" s="90" t="s">
        <v>4629</v>
      </c>
      <c r="B1952" s="91" t="s">
        <v>4537</v>
      </c>
      <c r="C1952" s="91" t="s">
        <v>2806</v>
      </c>
      <c r="D1952" s="91" t="s">
        <v>793</v>
      </c>
      <c r="E1952" s="92" t="s">
        <v>794</v>
      </c>
      <c r="F1952" s="93" t="s">
        <v>185</v>
      </c>
      <c r="G1952" s="97">
        <v>1.5599999999999999E-2</v>
      </c>
      <c r="H1952" s="95">
        <f>ROUND(I1952/G1952,2)</f>
        <v>3404.49</v>
      </c>
      <c r="I1952" s="96">
        <v>53.11</v>
      </c>
      <c r="J1952" s="95">
        <f>ROUND(H1952*$H$13*$I$13,2)</f>
        <v>3789.47</v>
      </c>
      <c r="K1952" s="96">
        <f>ROUND(G1952*J1952,2)</f>
        <v>59.12</v>
      </c>
      <c r="L1952" s="89"/>
      <c r="M1952" s="235"/>
      <c r="N1952" s="253">
        <f>ROUND(I1952*H$13*I$13,2)</f>
        <v>59.12</v>
      </c>
      <c r="O1952" s="254">
        <f t="shared" si="90"/>
        <v>0</v>
      </c>
    </row>
    <row r="1953" spans="1:15" s="28" customFormat="1" ht="15" outlineLevel="1" x14ac:dyDescent="0.25">
      <c r="A1953" s="90" t="s">
        <v>4630</v>
      </c>
      <c r="B1953" s="91" t="s">
        <v>4537</v>
      </c>
      <c r="C1953" s="91" t="s">
        <v>4631</v>
      </c>
      <c r="D1953" s="91" t="s">
        <v>4632</v>
      </c>
      <c r="E1953" s="92" t="s">
        <v>4633</v>
      </c>
      <c r="F1953" s="93" t="s">
        <v>185</v>
      </c>
      <c r="G1953" s="97">
        <v>-0.61619999999999997</v>
      </c>
      <c r="H1953" s="95">
        <f>ROUND(I1953/G1953,2)</f>
        <v>11082.26</v>
      </c>
      <c r="I1953" s="96">
        <v>-6828.89</v>
      </c>
      <c r="J1953" s="95">
        <f>ROUND(H1953*$H$13*$I$13,2)</f>
        <v>12335.46</v>
      </c>
      <c r="K1953" s="96">
        <f>ROUND(G1953*J1953,2)</f>
        <v>-7601.11</v>
      </c>
      <c r="L1953" s="89"/>
      <c r="M1953" s="235"/>
      <c r="N1953" s="253">
        <f>ROUND(I1953*H$13*I$13,2)</f>
        <v>-7601.11</v>
      </c>
      <c r="O1953" s="254">
        <f t="shared" si="90"/>
        <v>0</v>
      </c>
    </row>
    <row r="1954" spans="1:15" s="28" customFormat="1" ht="22.5" outlineLevel="1" x14ac:dyDescent="0.25">
      <c r="A1954" s="90" t="s">
        <v>4634</v>
      </c>
      <c r="B1954" s="91" t="s">
        <v>4537</v>
      </c>
      <c r="C1954" s="91" t="s">
        <v>4635</v>
      </c>
      <c r="D1954" s="91" t="s">
        <v>4636</v>
      </c>
      <c r="E1954" s="92" t="s">
        <v>4637</v>
      </c>
      <c r="F1954" s="93" t="s">
        <v>238</v>
      </c>
      <c r="G1954" s="99">
        <v>2</v>
      </c>
      <c r="H1954" s="95">
        <f>ROUND(I1954/G1954,2)</f>
        <v>2107.4</v>
      </c>
      <c r="I1954" s="96">
        <v>4214.79</v>
      </c>
      <c r="J1954" s="95">
        <f>ROUND(H1954*$H$13*$I$13,2)</f>
        <v>2345.71</v>
      </c>
      <c r="K1954" s="96">
        <f>ROUND(G1954*J1954,2)</f>
        <v>4691.42</v>
      </c>
      <c r="L1954" s="89"/>
      <c r="M1954" s="235"/>
      <c r="N1954" s="253">
        <f>ROUND(I1954*H$13*I$13,2)</f>
        <v>4691.3999999999996</v>
      </c>
      <c r="O1954" s="254">
        <f t="shared" si="90"/>
        <v>-0.02</v>
      </c>
    </row>
    <row r="1955" spans="1:15" s="28" customFormat="1" ht="22.5" outlineLevel="1" x14ac:dyDescent="0.25">
      <c r="A1955" s="90" t="s">
        <v>4638</v>
      </c>
      <c r="B1955" s="91" t="s">
        <v>4537</v>
      </c>
      <c r="C1955" s="91" t="s">
        <v>4639</v>
      </c>
      <c r="D1955" s="91" t="s">
        <v>4640</v>
      </c>
      <c r="E1955" s="92" t="s">
        <v>4641</v>
      </c>
      <c r="F1955" s="93" t="s">
        <v>238</v>
      </c>
      <c r="G1955" s="99">
        <v>4</v>
      </c>
      <c r="H1955" s="95">
        <f>ROUND(I1955/G1955,2)</f>
        <v>3541.34</v>
      </c>
      <c r="I1955" s="96">
        <v>14165.35</v>
      </c>
      <c r="J1955" s="95">
        <f>ROUND(H1955*$H$13*$I$13,2)</f>
        <v>3941.8</v>
      </c>
      <c r="K1955" s="96">
        <f>ROUND(G1955*J1955,2)</f>
        <v>15767.2</v>
      </c>
      <c r="L1955" s="89"/>
      <c r="M1955" s="235"/>
      <c r="N1955" s="253">
        <f>ROUND(I1955*H$13*I$13,2)</f>
        <v>15767.18</v>
      </c>
      <c r="O1955" s="254">
        <f t="shared" si="90"/>
        <v>-0.02</v>
      </c>
    </row>
    <row r="1956" spans="1:15" s="28" customFormat="1" ht="22.5" outlineLevel="1" x14ac:dyDescent="0.25">
      <c r="A1956" s="90" t="s">
        <v>4642</v>
      </c>
      <c r="B1956" s="91" t="s">
        <v>4537</v>
      </c>
      <c r="C1956" s="91" t="s">
        <v>4643</v>
      </c>
      <c r="D1956" s="91" t="s">
        <v>4644</v>
      </c>
      <c r="E1956" s="92" t="s">
        <v>4645</v>
      </c>
      <c r="F1956" s="93" t="s">
        <v>238</v>
      </c>
      <c r="G1956" s="99">
        <v>2</v>
      </c>
      <c r="H1956" s="95">
        <f>ROUND(I1956/G1956,2)</f>
        <v>1168.71</v>
      </c>
      <c r="I1956" s="96">
        <v>2337.42</v>
      </c>
      <c r="J1956" s="95">
        <f>ROUND(H1956*$H$13*$I$13,2)</f>
        <v>1300.8699999999999</v>
      </c>
      <c r="K1956" s="96">
        <f>ROUND(G1956*J1956,2)</f>
        <v>2601.7399999999998</v>
      </c>
      <c r="L1956" s="89"/>
      <c r="M1956" s="235"/>
      <c r="N1956" s="253">
        <f>ROUND(I1956*H$13*I$13,2)</f>
        <v>2601.7399999999998</v>
      </c>
      <c r="O1956" s="254">
        <f t="shared" si="90"/>
        <v>0</v>
      </c>
    </row>
    <row r="1957" spans="1:15" s="28" customFormat="1" ht="15" outlineLevel="1" x14ac:dyDescent="0.25">
      <c r="A1957" s="90" t="s">
        <v>4646</v>
      </c>
      <c r="B1957" s="91" t="s">
        <v>4537</v>
      </c>
      <c r="C1957" s="91" t="s">
        <v>4647</v>
      </c>
      <c r="D1957" s="91" t="s">
        <v>4210</v>
      </c>
      <c r="E1957" s="92" t="s">
        <v>4211</v>
      </c>
      <c r="F1957" s="93" t="s">
        <v>238</v>
      </c>
      <c r="G1957" s="99">
        <v>2</v>
      </c>
      <c r="H1957" s="95">
        <f>ROUND(I1957/G1957,2)</f>
        <v>4539.59</v>
      </c>
      <c r="I1957" s="96">
        <v>9079.17</v>
      </c>
      <c r="J1957" s="95">
        <f>ROUND(H1957*$H$13*$I$13,2)</f>
        <v>5052.93</v>
      </c>
      <c r="K1957" s="96">
        <f>ROUND(G1957*J1957,2)</f>
        <v>10105.86</v>
      </c>
      <c r="L1957" s="89"/>
      <c r="M1957" s="235"/>
      <c r="N1957" s="253">
        <f>ROUND(I1957*H$13*I$13,2)</f>
        <v>10105.85</v>
      </c>
      <c r="O1957" s="254">
        <f t="shared" si="90"/>
        <v>-0.01</v>
      </c>
    </row>
    <row r="1958" spans="1:15" s="28" customFormat="1" ht="22.5" outlineLevel="1" x14ac:dyDescent="0.25">
      <c r="A1958" s="90" t="s">
        <v>4648</v>
      </c>
      <c r="B1958" s="91" t="s">
        <v>4537</v>
      </c>
      <c r="C1958" s="91" t="s">
        <v>4649</v>
      </c>
      <c r="D1958" s="91" t="s">
        <v>4650</v>
      </c>
      <c r="E1958" s="92" t="s">
        <v>4651</v>
      </c>
      <c r="F1958" s="93" t="s">
        <v>297</v>
      </c>
      <c r="G1958" s="101">
        <v>7.1999999999999995E-2</v>
      </c>
      <c r="H1958" s="95">
        <f>ROUND(I1958/G1958,2)</f>
        <v>84602.5</v>
      </c>
      <c r="I1958" s="96">
        <v>6091.38</v>
      </c>
      <c r="J1958" s="95">
        <f>ROUND(H1958*$H$13*$I$13,2)</f>
        <v>94169.45</v>
      </c>
      <c r="K1958" s="96">
        <f>ROUND(G1958*J1958,2)</f>
        <v>6780.2</v>
      </c>
      <c r="L1958" s="89"/>
      <c r="M1958" s="235"/>
      <c r="N1958" s="253">
        <f>ROUND(I1958*H$13*I$13,2)</f>
        <v>6780.2</v>
      </c>
      <c r="O1958" s="254">
        <f t="shared" si="90"/>
        <v>0</v>
      </c>
    </row>
    <row r="1959" spans="1:15" s="28" customFormat="1" ht="15" outlineLevel="1" x14ac:dyDescent="0.25">
      <c r="A1959" s="90"/>
      <c r="B1959" s="91"/>
      <c r="C1959" s="91"/>
      <c r="D1959" s="91"/>
      <c r="E1959" s="103" t="s">
        <v>4652</v>
      </c>
      <c r="F1959" s="93"/>
      <c r="G1959" s="101"/>
      <c r="H1959" s="95"/>
      <c r="I1959" s="96"/>
      <c r="J1959" s="95"/>
      <c r="K1959" s="96"/>
      <c r="L1959" s="89"/>
      <c r="M1959" s="235"/>
      <c r="N1959" s="253">
        <f>ROUND(I1959*H$13*I$13,2)</f>
        <v>0</v>
      </c>
      <c r="O1959" s="254">
        <f t="shared" si="90"/>
        <v>0</v>
      </c>
    </row>
    <row r="1960" spans="1:15" s="28" customFormat="1" ht="33.75" outlineLevel="1" x14ac:dyDescent="0.25">
      <c r="A1960" s="90" t="s">
        <v>4653</v>
      </c>
      <c r="B1960" s="91" t="s">
        <v>4537</v>
      </c>
      <c r="C1960" s="91" t="s">
        <v>417</v>
      </c>
      <c r="D1960" s="91" t="s">
        <v>4410</v>
      </c>
      <c r="E1960" s="92" t="s">
        <v>4411</v>
      </c>
      <c r="F1960" s="93" t="s">
        <v>168</v>
      </c>
      <c r="G1960" s="102">
        <v>4.1219999999999998E-3</v>
      </c>
      <c r="H1960" s="95">
        <f>ROUND(I1960/G1960,2)</f>
        <v>107692.87</v>
      </c>
      <c r="I1960" s="96">
        <v>443.91</v>
      </c>
      <c r="J1960" s="95">
        <f>ROUND(H1960*$H$13*$I$13,2)</f>
        <v>119870.91</v>
      </c>
      <c r="K1960" s="96">
        <f>ROUND(G1960*J1960,2)</f>
        <v>494.11</v>
      </c>
      <c r="L1960" s="89"/>
      <c r="M1960" s="235"/>
      <c r="N1960" s="253">
        <f>ROUND(I1960*H$13*I$13,2)</f>
        <v>494.11</v>
      </c>
      <c r="O1960" s="254">
        <f t="shared" si="90"/>
        <v>0</v>
      </c>
    </row>
    <row r="1961" spans="1:15" s="28" customFormat="1" ht="22.5" outlineLevel="1" x14ac:dyDescent="0.25">
      <c r="A1961" s="90" t="s">
        <v>4654</v>
      </c>
      <c r="B1961" s="91" t="s">
        <v>4537</v>
      </c>
      <c r="C1961" s="91" t="s">
        <v>425</v>
      </c>
      <c r="D1961" s="91" t="s">
        <v>170</v>
      </c>
      <c r="E1961" s="92" t="s">
        <v>171</v>
      </c>
      <c r="F1961" s="93" t="s">
        <v>172</v>
      </c>
      <c r="G1961" s="94">
        <v>4.5799999999999999E-3</v>
      </c>
      <c r="H1961" s="95">
        <f>ROUND(I1961/G1961,2)</f>
        <v>258449.78</v>
      </c>
      <c r="I1961" s="96">
        <v>1183.7</v>
      </c>
      <c r="J1961" s="95">
        <f>ROUND(H1961*$H$13*$I$13,2)</f>
        <v>287675.59000000003</v>
      </c>
      <c r="K1961" s="96">
        <f>ROUND(G1961*J1961,2)</f>
        <v>1317.55</v>
      </c>
      <c r="L1961" s="89"/>
      <c r="M1961" s="235"/>
      <c r="N1961" s="253">
        <f>ROUND(I1961*H$13*I$13,2)</f>
        <v>1317.55</v>
      </c>
      <c r="O1961" s="254">
        <f t="shared" si="90"/>
        <v>0</v>
      </c>
    </row>
    <row r="1962" spans="1:15" s="28" customFormat="1" ht="22.5" outlineLevel="1" x14ac:dyDescent="0.25">
      <c r="A1962" s="90" t="s">
        <v>4655</v>
      </c>
      <c r="B1962" s="91" t="s">
        <v>4537</v>
      </c>
      <c r="C1962" s="91" t="s">
        <v>433</v>
      </c>
      <c r="D1962" s="91" t="s">
        <v>174</v>
      </c>
      <c r="E1962" s="92" t="s">
        <v>175</v>
      </c>
      <c r="F1962" s="93" t="s">
        <v>176</v>
      </c>
      <c r="G1962" s="101">
        <v>8.9309999999999992</v>
      </c>
      <c r="H1962" s="95">
        <f>ROUND(I1962/G1962,2)</f>
        <v>645.16</v>
      </c>
      <c r="I1962" s="96">
        <v>5761.88</v>
      </c>
      <c r="J1962" s="95">
        <f>ROUND(H1962*$H$13*$I$13,2)</f>
        <v>718.12</v>
      </c>
      <c r="K1962" s="96">
        <f>ROUND(G1962*J1962,2)</f>
        <v>6413.53</v>
      </c>
      <c r="L1962" s="89"/>
      <c r="M1962" s="235"/>
      <c r="N1962" s="253">
        <f>ROUND(I1962*H$13*I$13,2)</f>
        <v>6413.44</v>
      </c>
      <c r="O1962" s="254">
        <f t="shared" si="90"/>
        <v>-0.09</v>
      </c>
    </row>
    <row r="1963" spans="1:15" s="28" customFormat="1" ht="15" outlineLevel="1" x14ac:dyDescent="0.25">
      <c r="A1963" s="90" t="s">
        <v>4656</v>
      </c>
      <c r="B1963" s="91" t="s">
        <v>4537</v>
      </c>
      <c r="C1963" s="91" t="s">
        <v>437</v>
      </c>
      <c r="D1963" s="91" t="s">
        <v>4206</v>
      </c>
      <c r="E1963" s="92" t="s">
        <v>4207</v>
      </c>
      <c r="F1963" s="93" t="s">
        <v>4208</v>
      </c>
      <c r="G1963" s="101">
        <v>0.45800000000000002</v>
      </c>
      <c r="H1963" s="95">
        <f>ROUND(I1963/G1963,2)</f>
        <v>265439.03999999998</v>
      </c>
      <c r="I1963" s="96">
        <v>121571.08</v>
      </c>
      <c r="J1963" s="95">
        <f>ROUND(H1963*$H$13*$I$13,2)</f>
        <v>295455.21000000002</v>
      </c>
      <c r="K1963" s="96">
        <f>ROUND(G1963*J1963,2)</f>
        <v>135318.49</v>
      </c>
      <c r="L1963" s="89"/>
      <c r="M1963" s="235"/>
      <c r="N1963" s="253">
        <f>ROUND(I1963*H$13*I$13,2)</f>
        <v>135318.48000000001</v>
      </c>
      <c r="O1963" s="254">
        <f t="shared" si="90"/>
        <v>-0.01</v>
      </c>
    </row>
    <row r="1964" spans="1:15" s="28" customFormat="1" ht="15" outlineLevel="1" x14ac:dyDescent="0.25">
      <c r="A1964" s="90" t="s">
        <v>4657</v>
      </c>
      <c r="B1964" s="91" t="s">
        <v>4537</v>
      </c>
      <c r="C1964" s="91" t="s">
        <v>441</v>
      </c>
      <c r="D1964" s="91" t="s">
        <v>4627</v>
      </c>
      <c r="E1964" s="92" t="s">
        <v>4628</v>
      </c>
      <c r="F1964" s="93" t="s">
        <v>185</v>
      </c>
      <c r="G1964" s="101">
        <v>1.0349999999999999</v>
      </c>
      <c r="H1964" s="95">
        <f>ROUND(I1964/G1964,2)</f>
        <v>1365.61</v>
      </c>
      <c r="I1964" s="96">
        <v>1413.41</v>
      </c>
      <c r="J1964" s="95">
        <f>ROUND(H1964*$H$13*$I$13,2)</f>
        <v>1520.03</v>
      </c>
      <c r="K1964" s="96">
        <f>ROUND(G1964*J1964,2)</f>
        <v>1573.23</v>
      </c>
      <c r="L1964" s="89"/>
      <c r="M1964" s="235"/>
      <c r="N1964" s="253">
        <f>ROUND(I1964*H$13*I$13,2)</f>
        <v>1573.24</v>
      </c>
      <c r="O1964" s="254">
        <f t="shared" si="90"/>
        <v>0.01</v>
      </c>
    </row>
    <row r="1965" spans="1:15" s="28" customFormat="1" ht="15" outlineLevel="1" x14ac:dyDescent="0.25">
      <c r="A1965" s="90" t="s">
        <v>4658</v>
      </c>
      <c r="B1965" s="91" t="s">
        <v>4537</v>
      </c>
      <c r="C1965" s="91" t="s">
        <v>445</v>
      </c>
      <c r="D1965" s="91" t="s">
        <v>793</v>
      </c>
      <c r="E1965" s="92" t="s">
        <v>794</v>
      </c>
      <c r="F1965" s="93" t="s">
        <v>185</v>
      </c>
      <c r="G1965" s="97">
        <v>4.58E-2</v>
      </c>
      <c r="H1965" s="95">
        <f>ROUND(I1965/G1965,2)</f>
        <v>3405.9</v>
      </c>
      <c r="I1965" s="96">
        <v>155.99</v>
      </c>
      <c r="J1965" s="95">
        <f>ROUND(H1965*$H$13*$I$13,2)</f>
        <v>3791.04</v>
      </c>
      <c r="K1965" s="96">
        <f>ROUND(G1965*J1965,2)</f>
        <v>173.63</v>
      </c>
      <c r="L1965" s="89"/>
      <c r="M1965" s="235"/>
      <c r="N1965" s="253">
        <f>ROUND(I1965*H$13*I$13,2)</f>
        <v>173.63</v>
      </c>
      <c r="O1965" s="254">
        <f t="shared" si="90"/>
        <v>0</v>
      </c>
    </row>
    <row r="1966" spans="1:15" s="28" customFormat="1" ht="15" outlineLevel="1" x14ac:dyDescent="0.25">
      <c r="A1966" s="90" t="s">
        <v>4659</v>
      </c>
      <c r="B1966" s="91" t="s">
        <v>4537</v>
      </c>
      <c r="C1966" s="91" t="s">
        <v>2187</v>
      </c>
      <c r="D1966" s="91" t="s">
        <v>4632</v>
      </c>
      <c r="E1966" s="92" t="s">
        <v>4633</v>
      </c>
      <c r="F1966" s="93" t="s">
        <v>185</v>
      </c>
      <c r="G1966" s="101">
        <v>-1.8089999999999999</v>
      </c>
      <c r="H1966" s="95">
        <f>ROUND(I1966/G1966,2)</f>
        <v>11082.22</v>
      </c>
      <c r="I1966" s="96">
        <v>-20047.73</v>
      </c>
      <c r="J1966" s="95">
        <f>ROUND(H1966*$H$13*$I$13,2)</f>
        <v>12335.41</v>
      </c>
      <c r="K1966" s="96">
        <f>ROUND(G1966*J1966,2)</f>
        <v>-22314.76</v>
      </c>
      <c r="L1966" s="89"/>
      <c r="M1966" s="235"/>
      <c r="N1966" s="253">
        <f>ROUND(I1966*H$13*I$13,2)</f>
        <v>-22314.75</v>
      </c>
      <c r="O1966" s="254">
        <f t="shared" si="90"/>
        <v>0.01</v>
      </c>
    </row>
    <row r="1967" spans="1:15" s="28" customFormat="1" ht="22.5" outlineLevel="1" x14ac:dyDescent="0.25">
      <c r="A1967" s="90" t="s">
        <v>4660</v>
      </c>
      <c r="B1967" s="91" t="s">
        <v>4537</v>
      </c>
      <c r="C1967" s="91" t="s">
        <v>2191</v>
      </c>
      <c r="D1967" s="91" t="s">
        <v>4661</v>
      </c>
      <c r="E1967" s="92" t="s">
        <v>4662</v>
      </c>
      <c r="F1967" s="93" t="s">
        <v>238</v>
      </c>
      <c r="G1967" s="99">
        <v>2</v>
      </c>
      <c r="H1967" s="95">
        <f>ROUND(I1967/G1967,2)</f>
        <v>8884.5499999999993</v>
      </c>
      <c r="I1967" s="96">
        <v>17769.09</v>
      </c>
      <c r="J1967" s="95">
        <f>ROUND(H1967*$H$13*$I$13,2)</f>
        <v>9889.23</v>
      </c>
      <c r="K1967" s="96">
        <f>ROUND(G1967*J1967,2)</f>
        <v>19778.46</v>
      </c>
      <c r="L1967" s="89"/>
      <c r="M1967" s="235"/>
      <c r="N1967" s="253">
        <f>ROUND(I1967*H$13*I$13,2)</f>
        <v>19778.439999999999</v>
      </c>
      <c r="O1967" s="254">
        <f t="shared" si="90"/>
        <v>-0.02</v>
      </c>
    </row>
    <row r="1968" spans="1:15" s="28" customFormat="1" ht="22.5" outlineLevel="1" x14ac:dyDescent="0.25">
      <c r="A1968" s="90" t="s">
        <v>4663</v>
      </c>
      <c r="B1968" s="91" t="s">
        <v>4537</v>
      </c>
      <c r="C1968" s="91" t="s">
        <v>2195</v>
      </c>
      <c r="D1968" s="91" t="s">
        <v>4664</v>
      </c>
      <c r="E1968" s="92" t="s">
        <v>4665</v>
      </c>
      <c r="F1968" s="93" t="s">
        <v>238</v>
      </c>
      <c r="G1968" s="99">
        <v>4</v>
      </c>
      <c r="H1968" s="95">
        <f>ROUND(I1968/G1968,2)</f>
        <v>8813.35</v>
      </c>
      <c r="I1968" s="96">
        <v>35253.379999999997</v>
      </c>
      <c r="J1968" s="95">
        <f>ROUND(H1968*$H$13*$I$13,2)</f>
        <v>9809.9699999999993</v>
      </c>
      <c r="K1968" s="96">
        <f>ROUND(G1968*J1968,2)</f>
        <v>39239.879999999997</v>
      </c>
      <c r="L1968" s="89"/>
      <c r="M1968" s="235"/>
      <c r="N1968" s="253">
        <f>ROUND(I1968*H$13*I$13,2)</f>
        <v>39239.870000000003</v>
      </c>
      <c r="O1968" s="254">
        <f t="shared" si="90"/>
        <v>-0.01</v>
      </c>
    </row>
    <row r="1969" spans="1:15" s="28" customFormat="1" ht="22.5" outlineLevel="1" x14ac:dyDescent="0.25">
      <c r="A1969" s="90" t="s">
        <v>4666</v>
      </c>
      <c r="B1969" s="91" t="s">
        <v>4537</v>
      </c>
      <c r="C1969" s="91" t="s">
        <v>2197</v>
      </c>
      <c r="D1969" s="91" t="s">
        <v>4667</v>
      </c>
      <c r="E1969" s="92" t="s">
        <v>4668</v>
      </c>
      <c r="F1969" s="93" t="s">
        <v>238</v>
      </c>
      <c r="G1969" s="99">
        <v>2</v>
      </c>
      <c r="H1969" s="95">
        <f>ROUND(I1969/G1969,2)</f>
        <v>3644.52</v>
      </c>
      <c r="I1969" s="96">
        <v>7289.03</v>
      </c>
      <c r="J1969" s="95">
        <f>ROUND(H1969*$H$13*$I$13,2)</f>
        <v>4056.65</v>
      </c>
      <c r="K1969" s="96">
        <f>ROUND(G1969*J1969,2)</f>
        <v>8113.3</v>
      </c>
      <c r="L1969" s="89"/>
      <c r="M1969" s="235"/>
      <c r="N1969" s="253">
        <f>ROUND(I1969*H$13*I$13,2)</f>
        <v>8113.28</v>
      </c>
      <c r="O1969" s="254">
        <f t="shared" si="90"/>
        <v>-0.02</v>
      </c>
    </row>
    <row r="1970" spans="1:15" s="28" customFormat="1" ht="15" outlineLevel="1" x14ac:dyDescent="0.25">
      <c r="A1970" s="90" t="s">
        <v>4669</v>
      </c>
      <c r="B1970" s="91" t="s">
        <v>4537</v>
      </c>
      <c r="C1970" s="91" t="s">
        <v>4670</v>
      </c>
      <c r="D1970" s="91" t="s">
        <v>4210</v>
      </c>
      <c r="E1970" s="92" t="s">
        <v>4211</v>
      </c>
      <c r="F1970" s="93" t="s">
        <v>238</v>
      </c>
      <c r="G1970" s="99">
        <v>1</v>
      </c>
      <c r="H1970" s="95">
        <f>ROUND(I1970/G1970,2)</f>
        <v>4539.58</v>
      </c>
      <c r="I1970" s="96">
        <v>4539.58</v>
      </c>
      <c r="J1970" s="95">
        <f>ROUND(H1970*$H$13*$I$13,2)</f>
        <v>5052.92</v>
      </c>
      <c r="K1970" s="96">
        <f>ROUND(G1970*J1970,2)</f>
        <v>5052.92</v>
      </c>
      <c r="L1970" s="89"/>
      <c r="M1970" s="235"/>
      <c r="N1970" s="253">
        <f>ROUND(I1970*H$13*I$13,2)</f>
        <v>5052.92</v>
      </c>
      <c r="O1970" s="254">
        <f t="shared" si="90"/>
        <v>0</v>
      </c>
    </row>
    <row r="1971" spans="1:15" s="28" customFormat="1" ht="15" outlineLevel="1" x14ac:dyDescent="0.25">
      <c r="A1971" s="90" t="s">
        <v>4671</v>
      </c>
      <c r="B1971" s="91" t="s">
        <v>4537</v>
      </c>
      <c r="C1971" s="91" t="s">
        <v>4672</v>
      </c>
      <c r="D1971" s="91" t="s">
        <v>4673</v>
      </c>
      <c r="E1971" s="92" t="s">
        <v>4674</v>
      </c>
      <c r="F1971" s="93" t="s">
        <v>238</v>
      </c>
      <c r="G1971" s="99">
        <v>1</v>
      </c>
      <c r="H1971" s="95">
        <f>ROUND(I1971/G1971,2)</f>
        <v>5731.47</v>
      </c>
      <c r="I1971" s="96">
        <v>5731.47</v>
      </c>
      <c r="J1971" s="95">
        <f>ROUND(H1971*$H$13*$I$13,2)</f>
        <v>6379.59</v>
      </c>
      <c r="K1971" s="96">
        <f>ROUND(G1971*J1971,2)</f>
        <v>6379.59</v>
      </c>
      <c r="L1971" s="89"/>
      <c r="M1971" s="235"/>
      <c r="N1971" s="253">
        <f>ROUND(I1971*H$13*I$13,2)</f>
        <v>6379.59</v>
      </c>
      <c r="O1971" s="254">
        <f t="shared" si="90"/>
        <v>0</v>
      </c>
    </row>
    <row r="1972" spans="1:15" s="28" customFormat="1" ht="22.5" outlineLevel="1" x14ac:dyDescent="0.25">
      <c r="A1972" s="90" t="s">
        <v>4675</v>
      </c>
      <c r="B1972" s="91" t="s">
        <v>4537</v>
      </c>
      <c r="C1972" s="91" t="s">
        <v>4676</v>
      </c>
      <c r="D1972" s="91" t="s">
        <v>4650</v>
      </c>
      <c r="E1972" s="92" t="s">
        <v>4651</v>
      </c>
      <c r="F1972" s="93" t="s">
        <v>297</v>
      </c>
      <c r="G1972" s="101">
        <v>7.1999999999999995E-2</v>
      </c>
      <c r="H1972" s="95">
        <f>ROUND(I1972/G1972,2)</f>
        <v>84602.5</v>
      </c>
      <c r="I1972" s="96">
        <v>6091.38</v>
      </c>
      <c r="J1972" s="95">
        <f>ROUND(H1972*$H$13*$I$13,2)</f>
        <v>94169.45</v>
      </c>
      <c r="K1972" s="96">
        <f>ROUND(G1972*J1972,2)</f>
        <v>6780.2</v>
      </c>
      <c r="L1972" s="89"/>
      <c r="M1972" s="235"/>
      <c r="N1972" s="253">
        <f>ROUND(I1972*H$13*I$13,2)</f>
        <v>6780.2</v>
      </c>
      <c r="O1972" s="254">
        <f t="shared" si="90"/>
        <v>0</v>
      </c>
    </row>
    <row r="1973" spans="1:15" s="28" customFormat="1" ht="15" outlineLevel="1" x14ac:dyDescent="0.25">
      <c r="A1973" s="90"/>
      <c r="B1973" s="91"/>
      <c r="C1973" s="91"/>
      <c r="D1973" s="91"/>
      <c r="E1973" s="103" t="s">
        <v>4677</v>
      </c>
      <c r="F1973" s="93"/>
      <c r="G1973" s="101"/>
      <c r="H1973" s="95"/>
      <c r="I1973" s="96"/>
      <c r="J1973" s="95"/>
      <c r="K1973" s="96"/>
      <c r="L1973" s="89"/>
      <c r="M1973" s="235"/>
      <c r="N1973" s="253">
        <f>ROUND(I1973*H$13*I$13,2)</f>
        <v>0</v>
      </c>
      <c r="O1973" s="254">
        <f t="shared" si="90"/>
        <v>0</v>
      </c>
    </row>
    <row r="1974" spans="1:15" s="28" customFormat="1" ht="22.5" outlineLevel="1" x14ac:dyDescent="0.25">
      <c r="A1974" s="90" t="s">
        <v>4678</v>
      </c>
      <c r="B1974" s="91" t="s">
        <v>4537</v>
      </c>
      <c r="C1974" s="91" t="s">
        <v>449</v>
      </c>
      <c r="D1974" s="91" t="s">
        <v>4679</v>
      </c>
      <c r="E1974" s="92" t="s">
        <v>4680</v>
      </c>
      <c r="F1974" s="93" t="s">
        <v>168</v>
      </c>
      <c r="G1974" s="94">
        <v>1.8803399999999999</v>
      </c>
      <c r="H1974" s="95">
        <f>ROUND(I1974/G1974,2)</f>
        <v>97509.32</v>
      </c>
      <c r="I1974" s="96">
        <v>183350.68</v>
      </c>
      <c r="J1974" s="95">
        <f>ROUND(H1974*$H$13*$I$13,2)</f>
        <v>108535.79</v>
      </c>
      <c r="K1974" s="96">
        <f>ROUND(G1974*J1974,2)</f>
        <v>204084.19</v>
      </c>
      <c r="L1974" s="89"/>
      <c r="M1974" s="235"/>
      <c r="N1974" s="253">
        <f>ROUND(I1974*H$13*I$13,2)</f>
        <v>204084.19</v>
      </c>
      <c r="O1974" s="254">
        <f t="shared" si="90"/>
        <v>0</v>
      </c>
    </row>
    <row r="1975" spans="1:15" s="263" customFormat="1" ht="15" outlineLevel="1" x14ac:dyDescent="0.25">
      <c r="A1975" s="90" t="s">
        <v>4681</v>
      </c>
      <c r="B1975" s="91" t="s">
        <v>4537</v>
      </c>
      <c r="C1975" s="91" t="s">
        <v>460</v>
      </c>
      <c r="D1975" s="91" t="s">
        <v>4245</v>
      </c>
      <c r="E1975" s="92" t="s">
        <v>4246</v>
      </c>
      <c r="F1975" s="93" t="s">
        <v>4247</v>
      </c>
      <c r="G1975" s="94">
        <v>0.33407999999999999</v>
      </c>
      <c r="H1975" s="95">
        <f>ROUND(I1975/G1975,2)</f>
        <v>26308.55</v>
      </c>
      <c r="I1975" s="96">
        <v>8789.16</v>
      </c>
      <c r="J1975" s="95">
        <f>ROUND(H1975*$H$13*$I$13,2)</f>
        <v>29283.55</v>
      </c>
      <c r="K1975" s="96">
        <f>ROUND(G1975*J1975,2)</f>
        <v>9783.0499999999993</v>
      </c>
      <c r="L1975" s="259"/>
      <c r="M1975" s="260"/>
      <c r="N1975" s="261">
        <f>ROUND(I1975*H$13*I$13,2)</f>
        <v>9783.0499999999993</v>
      </c>
      <c r="O1975" s="262">
        <f t="shared" si="90"/>
        <v>0</v>
      </c>
    </row>
    <row r="1976" spans="1:15" s="28" customFormat="1" ht="22.5" outlineLevel="1" x14ac:dyDescent="0.25">
      <c r="A1976" s="90" t="s">
        <v>4682</v>
      </c>
      <c r="B1976" s="91" t="s">
        <v>4537</v>
      </c>
      <c r="C1976" s="91" t="s">
        <v>464</v>
      </c>
      <c r="D1976" s="91" t="s">
        <v>4683</v>
      </c>
      <c r="E1976" s="92" t="s">
        <v>4684</v>
      </c>
      <c r="F1976" s="93" t="s">
        <v>185</v>
      </c>
      <c r="G1976" s="94">
        <v>63.141120000000001</v>
      </c>
      <c r="H1976" s="95">
        <f>ROUND(I1976/G1976,2)</f>
        <v>1547.39</v>
      </c>
      <c r="I1976" s="96">
        <v>97704.06</v>
      </c>
      <c r="J1976" s="95">
        <f>ROUND(H1976*$H$13*$I$13,2)</f>
        <v>1722.37</v>
      </c>
      <c r="K1976" s="96">
        <f>ROUND(G1976*J1976,2)</f>
        <v>108752.37</v>
      </c>
      <c r="L1976" s="89"/>
      <c r="M1976" s="235"/>
      <c r="N1976" s="253">
        <f>ROUND(I1976*H$13*I$13,2)</f>
        <v>108752.55</v>
      </c>
      <c r="O1976" s="254">
        <f t="shared" si="90"/>
        <v>0.18</v>
      </c>
    </row>
    <row r="1977" spans="1:15" s="28" customFormat="1" ht="15" outlineLevel="1" x14ac:dyDescent="0.25">
      <c r="A1977" s="90" t="s">
        <v>4685</v>
      </c>
      <c r="B1977" s="91" t="s">
        <v>4537</v>
      </c>
      <c r="C1977" s="91" t="s">
        <v>468</v>
      </c>
      <c r="D1977" s="91" t="s">
        <v>4252</v>
      </c>
      <c r="E1977" s="92" t="s">
        <v>4253</v>
      </c>
      <c r="F1977" s="93" t="s">
        <v>172</v>
      </c>
      <c r="G1977" s="101">
        <v>0.154</v>
      </c>
      <c r="H1977" s="95">
        <f>ROUND(I1977/G1977,2)</f>
        <v>232530.39</v>
      </c>
      <c r="I1977" s="96">
        <v>35809.68</v>
      </c>
      <c r="J1977" s="95">
        <f>ROUND(H1977*$H$13*$I$13,2)</f>
        <v>258825.21</v>
      </c>
      <c r="K1977" s="96">
        <f>ROUND(G1977*J1977,2)</f>
        <v>39859.08</v>
      </c>
      <c r="L1977" s="89"/>
      <c r="M1977" s="235"/>
      <c r="N1977" s="253">
        <f>ROUND(I1977*H$13*I$13,2)</f>
        <v>39859.08</v>
      </c>
      <c r="O1977" s="254">
        <f t="shared" si="90"/>
        <v>0</v>
      </c>
    </row>
    <row r="1978" spans="1:15" s="28" customFormat="1" ht="15" outlineLevel="1" x14ac:dyDescent="0.25">
      <c r="A1978" s="90" t="s">
        <v>4686</v>
      </c>
      <c r="B1978" s="91" t="s">
        <v>4537</v>
      </c>
      <c r="C1978" s="91" t="s">
        <v>472</v>
      </c>
      <c r="D1978" s="91" t="s">
        <v>4687</v>
      </c>
      <c r="E1978" s="92" t="s">
        <v>4688</v>
      </c>
      <c r="F1978" s="93" t="s">
        <v>185</v>
      </c>
      <c r="G1978" s="100">
        <v>15.71</v>
      </c>
      <c r="H1978" s="95">
        <f>ROUND(I1978/G1978,2)</f>
        <v>4566.97</v>
      </c>
      <c r="I1978" s="96">
        <v>71747.06</v>
      </c>
      <c r="J1978" s="95">
        <f>ROUND(H1978*$H$13*$I$13,2)</f>
        <v>5083.41</v>
      </c>
      <c r="K1978" s="96">
        <f>ROUND(G1978*J1978,2)</f>
        <v>79860.37</v>
      </c>
      <c r="L1978" s="89"/>
      <c r="M1978" s="235"/>
      <c r="N1978" s="253">
        <f>ROUND(I1978*H$13*I$13,2)</f>
        <v>79860.3</v>
      </c>
      <c r="O1978" s="254">
        <f t="shared" si="90"/>
        <v>-7.0000000000000007E-2</v>
      </c>
    </row>
    <row r="1979" spans="1:15" s="28" customFormat="1" ht="15" outlineLevel="1" x14ac:dyDescent="0.25">
      <c r="A1979" s="90" t="s">
        <v>4689</v>
      </c>
      <c r="B1979" s="91" t="s">
        <v>4537</v>
      </c>
      <c r="C1979" s="91" t="s">
        <v>476</v>
      </c>
      <c r="D1979" s="91" t="s">
        <v>4690</v>
      </c>
      <c r="E1979" s="92" t="s">
        <v>4691</v>
      </c>
      <c r="F1979" s="93" t="s">
        <v>172</v>
      </c>
      <c r="G1979" s="98">
        <v>0.6</v>
      </c>
      <c r="H1979" s="95">
        <f>ROUND(I1979/G1979,2)</f>
        <v>313269.92</v>
      </c>
      <c r="I1979" s="96">
        <v>187961.95</v>
      </c>
      <c r="J1979" s="95">
        <f>ROUND(H1979*$H$13*$I$13,2)</f>
        <v>348694.86</v>
      </c>
      <c r="K1979" s="96">
        <f>ROUND(G1979*J1979,2)</f>
        <v>209216.92</v>
      </c>
      <c r="L1979" s="89"/>
      <c r="M1979" s="235"/>
      <c r="N1979" s="253">
        <f>ROUND(I1979*H$13*I$13,2)</f>
        <v>209216.91</v>
      </c>
      <c r="O1979" s="254">
        <f t="shared" si="90"/>
        <v>-0.01</v>
      </c>
    </row>
    <row r="1980" spans="1:15" s="28" customFormat="1" ht="15" outlineLevel="1" x14ac:dyDescent="0.25">
      <c r="A1980" s="90" t="s">
        <v>4692</v>
      </c>
      <c r="B1980" s="91" t="s">
        <v>4537</v>
      </c>
      <c r="C1980" s="91" t="s">
        <v>479</v>
      </c>
      <c r="D1980" s="91" t="s">
        <v>1802</v>
      </c>
      <c r="E1980" s="92" t="s">
        <v>1803</v>
      </c>
      <c r="F1980" s="93" t="s">
        <v>185</v>
      </c>
      <c r="G1980" s="98">
        <v>60.9</v>
      </c>
      <c r="H1980" s="95">
        <f>ROUND(I1980/G1980,2)</f>
        <v>6389.37</v>
      </c>
      <c r="I1980" s="96">
        <v>389112.75</v>
      </c>
      <c r="J1980" s="95">
        <f>ROUND(H1980*$H$13*$I$13,2)</f>
        <v>7111.89</v>
      </c>
      <c r="K1980" s="96">
        <f>ROUND(G1980*J1980,2)</f>
        <v>433114.1</v>
      </c>
      <c r="L1980" s="89"/>
      <c r="M1980" s="235"/>
      <c r="N1980" s="253">
        <f>ROUND(I1980*H$13*I$13,2)</f>
        <v>433114.09</v>
      </c>
      <c r="O1980" s="254">
        <f t="shared" si="90"/>
        <v>-0.01</v>
      </c>
    </row>
    <row r="1981" spans="1:15" s="28" customFormat="1" ht="15" outlineLevel="1" x14ac:dyDescent="0.25">
      <c r="A1981" s="90" t="s">
        <v>4693</v>
      </c>
      <c r="B1981" s="91" t="s">
        <v>4537</v>
      </c>
      <c r="C1981" s="91" t="s">
        <v>2237</v>
      </c>
      <c r="D1981" s="91" t="s">
        <v>4263</v>
      </c>
      <c r="E1981" s="92" t="s">
        <v>4264</v>
      </c>
      <c r="F1981" s="93" t="s">
        <v>297</v>
      </c>
      <c r="G1981" s="97">
        <v>5.3781999999999996</v>
      </c>
      <c r="H1981" s="95">
        <f>ROUND(I1981/G1981,2)</f>
        <v>53679.38</v>
      </c>
      <c r="I1981" s="96">
        <v>288698.46000000002</v>
      </c>
      <c r="J1981" s="95">
        <f>ROUND(H1981*$H$13*$I$13,2)</f>
        <v>59749.51</v>
      </c>
      <c r="K1981" s="96">
        <f>ROUND(G1981*J1981,2)</f>
        <v>321344.81</v>
      </c>
      <c r="L1981" s="89"/>
      <c r="M1981" s="235"/>
      <c r="N1981" s="253">
        <f>ROUND(I1981*H$13*I$13,2)</f>
        <v>321344.83</v>
      </c>
      <c r="O1981" s="254">
        <f t="shared" si="90"/>
        <v>0.02</v>
      </c>
    </row>
    <row r="1982" spans="1:15" s="28" customFormat="1" ht="15" outlineLevel="1" x14ac:dyDescent="0.25">
      <c r="A1982" s="90" t="s">
        <v>4694</v>
      </c>
      <c r="B1982" s="91" t="s">
        <v>4537</v>
      </c>
      <c r="C1982" s="91" t="s">
        <v>2978</v>
      </c>
      <c r="D1982" s="91" t="s">
        <v>331</v>
      </c>
      <c r="E1982" s="92" t="s">
        <v>332</v>
      </c>
      <c r="F1982" s="93" t="s">
        <v>297</v>
      </c>
      <c r="G1982" s="97">
        <v>2.3E-3</v>
      </c>
      <c r="H1982" s="95">
        <f>ROUND(I1982/G1982,2)</f>
        <v>56765.22</v>
      </c>
      <c r="I1982" s="96">
        <v>130.56</v>
      </c>
      <c r="J1982" s="95">
        <f>ROUND(H1982*$H$13*$I$13,2)</f>
        <v>63184.3</v>
      </c>
      <c r="K1982" s="96">
        <f>ROUND(G1982*J1982,2)</f>
        <v>145.32</v>
      </c>
      <c r="L1982" s="89"/>
      <c r="M1982" s="235"/>
      <c r="N1982" s="253">
        <f>ROUND(I1982*H$13*I$13,2)</f>
        <v>145.32</v>
      </c>
      <c r="O1982" s="254">
        <f t="shared" si="90"/>
        <v>0</v>
      </c>
    </row>
    <row r="1983" spans="1:15" s="28" customFormat="1" ht="22.5" outlineLevel="1" x14ac:dyDescent="0.25">
      <c r="A1983" s="90" t="s">
        <v>4695</v>
      </c>
      <c r="B1983" s="91" t="s">
        <v>4537</v>
      </c>
      <c r="C1983" s="91" t="s">
        <v>483</v>
      </c>
      <c r="D1983" s="91" t="s">
        <v>4696</v>
      </c>
      <c r="E1983" s="92" t="s">
        <v>4697</v>
      </c>
      <c r="F1983" s="93" t="s">
        <v>172</v>
      </c>
      <c r="G1983" s="100">
        <v>0.94</v>
      </c>
      <c r="H1983" s="95">
        <f>ROUND(I1983/G1983,2)</f>
        <v>2714364.41</v>
      </c>
      <c r="I1983" s="96">
        <v>2551502.5499999998</v>
      </c>
      <c r="J1983" s="95">
        <f>ROUND(H1983*$H$13*$I$13,2)</f>
        <v>3021307.99</v>
      </c>
      <c r="K1983" s="96">
        <f>ROUND(G1983*J1983,2)</f>
        <v>2840029.51</v>
      </c>
      <c r="L1983" s="89"/>
      <c r="M1983" s="235"/>
      <c r="N1983" s="253">
        <f>ROUND(I1983*H$13*I$13,2)</f>
        <v>2840029.52</v>
      </c>
      <c r="O1983" s="254">
        <f t="shared" si="90"/>
        <v>0.01</v>
      </c>
    </row>
    <row r="1984" spans="1:15" s="28" customFormat="1" ht="15" outlineLevel="1" x14ac:dyDescent="0.25">
      <c r="A1984" s="90" t="s">
        <v>4698</v>
      </c>
      <c r="B1984" s="91" t="s">
        <v>4537</v>
      </c>
      <c r="C1984" s="91" t="s">
        <v>487</v>
      </c>
      <c r="D1984" s="91" t="s">
        <v>4507</v>
      </c>
      <c r="E1984" s="92" t="s">
        <v>4508</v>
      </c>
      <c r="F1984" s="93" t="s">
        <v>185</v>
      </c>
      <c r="G1984" s="100">
        <v>-95.41</v>
      </c>
      <c r="H1984" s="95">
        <f>ROUND(I1984/G1984,2)</f>
        <v>6052.74</v>
      </c>
      <c r="I1984" s="96">
        <v>-577492.28</v>
      </c>
      <c r="J1984" s="95">
        <f>ROUND(H1984*$H$13*$I$13,2)</f>
        <v>6737.19</v>
      </c>
      <c r="K1984" s="96">
        <f>ROUND(G1984*J1984,2)</f>
        <v>-642795.30000000005</v>
      </c>
      <c r="L1984" s="89"/>
      <c r="M1984" s="235"/>
      <c r="N1984" s="253">
        <f>ROUND(I1984*H$13*I$13,2)</f>
        <v>-642795.80000000005</v>
      </c>
      <c r="O1984" s="254">
        <f t="shared" si="90"/>
        <v>-0.5</v>
      </c>
    </row>
    <row r="1985" spans="1:15" s="28" customFormat="1" ht="15" outlineLevel="1" x14ac:dyDescent="0.25">
      <c r="A1985" s="90" t="s">
        <v>4699</v>
      </c>
      <c r="B1985" s="91" t="s">
        <v>4537</v>
      </c>
      <c r="C1985" s="91" t="s">
        <v>2247</v>
      </c>
      <c r="D1985" s="91" t="s">
        <v>1802</v>
      </c>
      <c r="E1985" s="92" t="s">
        <v>1803</v>
      </c>
      <c r="F1985" s="93" t="s">
        <v>185</v>
      </c>
      <c r="G1985" s="100">
        <v>95.41</v>
      </c>
      <c r="H1985" s="95">
        <f>ROUND(I1985/G1985,2)</f>
        <v>6389.37</v>
      </c>
      <c r="I1985" s="96">
        <v>609609.99</v>
      </c>
      <c r="J1985" s="95">
        <f>ROUND(H1985*$H$13*$I$13,2)</f>
        <v>7111.89</v>
      </c>
      <c r="K1985" s="96">
        <f>ROUND(G1985*J1985,2)</f>
        <v>678545.42</v>
      </c>
      <c r="L1985" s="89"/>
      <c r="M1985" s="235"/>
      <c r="N1985" s="253">
        <f>ROUND(I1985*H$13*I$13,2)</f>
        <v>678545.42</v>
      </c>
      <c r="O1985" s="254">
        <f t="shared" si="90"/>
        <v>0</v>
      </c>
    </row>
    <row r="1986" spans="1:15" s="28" customFormat="1" ht="15" outlineLevel="1" x14ac:dyDescent="0.25">
      <c r="A1986" s="90" t="s">
        <v>4700</v>
      </c>
      <c r="B1986" s="91" t="s">
        <v>4537</v>
      </c>
      <c r="C1986" s="91" t="s">
        <v>4701</v>
      </c>
      <c r="D1986" s="91" t="s">
        <v>4263</v>
      </c>
      <c r="E1986" s="92" t="s">
        <v>4264</v>
      </c>
      <c r="F1986" s="93" t="s">
        <v>297</v>
      </c>
      <c r="G1986" s="97">
        <v>11.3728</v>
      </c>
      <c r="H1986" s="95">
        <f>ROUND(I1986/G1986,2)</f>
        <v>53679.39</v>
      </c>
      <c r="I1986" s="96">
        <v>610484.91</v>
      </c>
      <c r="J1986" s="95">
        <f>ROUND(H1986*$H$13*$I$13,2)</f>
        <v>59749.52</v>
      </c>
      <c r="K1986" s="96">
        <f>ROUND(G1986*J1986,2)</f>
        <v>679519.34</v>
      </c>
      <c r="L1986" s="89"/>
      <c r="M1986" s="235"/>
      <c r="N1986" s="253">
        <f>ROUND(I1986*H$13*I$13,2)</f>
        <v>679519.28</v>
      </c>
      <c r="O1986" s="254">
        <f t="shared" si="90"/>
        <v>-0.06</v>
      </c>
    </row>
    <row r="1987" spans="1:15" s="28" customFormat="1" ht="15" outlineLevel="1" x14ac:dyDescent="0.25">
      <c r="A1987" s="90" t="s">
        <v>4702</v>
      </c>
      <c r="B1987" s="91" t="s">
        <v>4537</v>
      </c>
      <c r="C1987" s="91" t="s">
        <v>4703</v>
      </c>
      <c r="D1987" s="91" t="s">
        <v>4704</v>
      </c>
      <c r="E1987" s="92" t="s">
        <v>4705</v>
      </c>
      <c r="F1987" s="93" t="s">
        <v>297</v>
      </c>
      <c r="G1987" s="97">
        <v>0.26690000000000003</v>
      </c>
      <c r="H1987" s="95">
        <f>ROUND(I1987/G1987,2)</f>
        <v>60767.93</v>
      </c>
      <c r="I1987" s="96">
        <v>16218.96</v>
      </c>
      <c r="J1987" s="95">
        <f>ROUND(H1987*$H$13*$I$13,2)</f>
        <v>67639.64</v>
      </c>
      <c r="K1987" s="96">
        <f>ROUND(G1987*J1987,2)</f>
        <v>18053.02</v>
      </c>
      <c r="L1987" s="89"/>
      <c r="M1987" s="235"/>
      <c r="N1987" s="253">
        <f>ROUND(I1987*H$13*I$13,2)</f>
        <v>18053.02</v>
      </c>
      <c r="O1987" s="254">
        <f t="shared" si="90"/>
        <v>0</v>
      </c>
    </row>
    <row r="1988" spans="1:15" s="28" customFormat="1" ht="15" outlineLevel="1" x14ac:dyDescent="0.25">
      <c r="A1988" s="90" t="s">
        <v>4706</v>
      </c>
      <c r="B1988" s="91" t="s">
        <v>4537</v>
      </c>
      <c r="C1988" s="91" t="s">
        <v>4707</v>
      </c>
      <c r="D1988" s="91" t="s">
        <v>320</v>
      </c>
      <c r="E1988" s="92" t="s">
        <v>321</v>
      </c>
      <c r="F1988" s="93" t="s">
        <v>297</v>
      </c>
      <c r="G1988" s="101">
        <v>8.3000000000000004E-2</v>
      </c>
      <c r="H1988" s="95">
        <f>ROUND(I1988/G1988,2)</f>
        <v>53679.28</v>
      </c>
      <c r="I1988" s="96">
        <v>4455.38</v>
      </c>
      <c r="J1988" s="95">
        <f>ROUND(H1988*$H$13*$I$13,2)</f>
        <v>59749.4</v>
      </c>
      <c r="K1988" s="96">
        <f>ROUND(G1988*J1988,2)</f>
        <v>4959.2</v>
      </c>
      <c r="L1988" s="89"/>
      <c r="M1988" s="235"/>
      <c r="N1988" s="253">
        <f>ROUND(I1988*H$13*I$13,2)</f>
        <v>4959.2</v>
      </c>
      <c r="O1988" s="254">
        <f t="shared" si="90"/>
        <v>0</v>
      </c>
    </row>
    <row r="1989" spans="1:15" s="28" customFormat="1" ht="15" outlineLevel="1" x14ac:dyDescent="0.25">
      <c r="A1989" s="90" t="s">
        <v>4708</v>
      </c>
      <c r="B1989" s="91" t="s">
        <v>4537</v>
      </c>
      <c r="C1989" s="91" t="s">
        <v>4709</v>
      </c>
      <c r="D1989" s="91" t="s">
        <v>4690</v>
      </c>
      <c r="E1989" s="92" t="s">
        <v>4691</v>
      </c>
      <c r="F1989" s="93" t="s">
        <v>172</v>
      </c>
      <c r="G1989" s="98">
        <v>0.4</v>
      </c>
      <c r="H1989" s="95">
        <f>ROUND(I1989/G1989,2)</f>
        <v>313271.63</v>
      </c>
      <c r="I1989" s="96">
        <v>125308.65</v>
      </c>
      <c r="J1989" s="95">
        <f>ROUND(H1989*$H$13*$I$13,2)</f>
        <v>348696.76</v>
      </c>
      <c r="K1989" s="96">
        <f>ROUND(G1989*J1989,2)</f>
        <v>139478.70000000001</v>
      </c>
      <c r="L1989" s="89"/>
      <c r="M1989" s="235"/>
      <c r="N1989" s="253">
        <f>ROUND(I1989*H$13*I$13,2)</f>
        <v>139478.70000000001</v>
      </c>
      <c r="O1989" s="254">
        <f t="shared" si="90"/>
        <v>0</v>
      </c>
    </row>
    <row r="1990" spans="1:15" s="28" customFormat="1" ht="15" outlineLevel="1" x14ac:dyDescent="0.25">
      <c r="A1990" s="90" t="s">
        <v>4710</v>
      </c>
      <c r="B1990" s="91" t="s">
        <v>4537</v>
      </c>
      <c r="C1990" s="91" t="s">
        <v>4711</v>
      </c>
      <c r="D1990" s="91" t="s">
        <v>1802</v>
      </c>
      <c r="E1990" s="92" t="s">
        <v>1803</v>
      </c>
      <c r="F1990" s="93" t="s">
        <v>185</v>
      </c>
      <c r="G1990" s="98">
        <v>40.6</v>
      </c>
      <c r="H1990" s="95">
        <f>ROUND(I1990/G1990,2)</f>
        <v>6389.37</v>
      </c>
      <c r="I1990" s="96">
        <v>259408.53</v>
      </c>
      <c r="J1990" s="95">
        <f>ROUND(H1990*$H$13*$I$13,2)</f>
        <v>7111.89</v>
      </c>
      <c r="K1990" s="96">
        <f>ROUND(G1990*J1990,2)</f>
        <v>288742.73</v>
      </c>
      <c r="L1990" s="89"/>
      <c r="M1990" s="235"/>
      <c r="N1990" s="253">
        <f>ROUND(I1990*H$13*I$13,2)</f>
        <v>288742.76</v>
      </c>
      <c r="O1990" s="254">
        <f t="shared" si="90"/>
        <v>0.03</v>
      </c>
    </row>
    <row r="1991" spans="1:15" s="28" customFormat="1" ht="15" outlineLevel="1" x14ac:dyDescent="0.25">
      <c r="A1991" s="90" t="s">
        <v>4712</v>
      </c>
      <c r="B1991" s="91" t="s">
        <v>4537</v>
      </c>
      <c r="C1991" s="91" t="s">
        <v>4713</v>
      </c>
      <c r="D1991" s="91" t="s">
        <v>331</v>
      </c>
      <c r="E1991" s="92" t="s">
        <v>332</v>
      </c>
      <c r="F1991" s="93" t="s">
        <v>297</v>
      </c>
      <c r="G1991" s="102">
        <v>0.27516699999999999</v>
      </c>
      <c r="H1991" s="95">
        <f>ROUND(I1991/G1991,2)</f>
        <v>56751.06</v>
      </c>
      <c r="I1991" s="96">
        <v>15616.02</v>
      </c>
      <c r="J1991" s="95">
        <f>ROUND(H1991*$H$13*$I$13,2)</f>
        <v>63168.54</v>
      </c>
      <c r="K1991" s="96">
        <f>ROUND(G1991*J1991,2)</f>
        <v>17381.900000000001</v>
      </c>
      <c r="L1991" s="89"/>
      <c r="M1991" s="235"/>
      <c r="N1991" s="253">
        <f>ROUND(I1991*H$13*I$13,2)</f>
        <v>17381.900000000001</v>
      </c>
      <c r="O1991" s="254">
        <f t="shared" si="90"/>
        <v>0</v>
      </c>
    </row>
    <row r="1992" spans="1:15" s="28" customFormat="1" ht="15" outlineLevel="1" x14ac:dyDescent="0.25">
      <c r="A1992" s="90" t="s">
        <v>4714</v>
      </c>
      <c r="B1992" s="91" t="s">
        <v>4537</v>
      </c>
      <c r="C1992" s="91" t="s">
        <v>4715</v>
      </c>
      <c r="D1992" s="91" t="s">
        <v>4263</v>
      </c>
      <c r="E1992" s="92" t="s">
        <v>4264</v>
      </c>
      <c r="F1992" s="93" t="s">
        <v>297</v>
      </c>
      <c r="G1992" s="97">
        <v>3.3883000000000001</v>
      </c>
      <c r="H1992" s="95">
        <f>ROUND(I1992/G1992,2)</f>
        <v>53679.39</v>
      </c>
      <c r="I1992" s="96">
        <v>181881.89</v>
      </c>
      <c r="J1992" s="95">
        <f>ROUND(H1992*$H$13*$I$13,2)</f>
        <v>59749.52</v>
      </c>
      <c r="K1992" s="96">
        <f>ROUND(G1992*J1992,2)</f>
        <v>202449.3</v>
      </c>
      <c r="L1992" s="89"/>
      <c r="M1992" s="235"/>
      <c r="N1992" s="253">
        <f>ROUND(I1992*H$13*I$13,2)</f>
        <v>202449.31</v>
      </c>
      <c r="O1992" s="254">
        <f t="shared" si="90"/>
        <v>0.01</v>
      </c>
    </row>
    <row r="1993" spans="1:15" s="28" customFormat="1" ht="15" outlineLevel="1" x14ac:dyDescent="0.25">
      <c r="A1993" s="90" t="s">
        <v>4716</v>
      </c>
      <c r="B1993" s="91" t="s">
        <v>4537</v>
      </c>
      <c r="C1993" s="91" t="s">
        <v>4717</v>
      </c>
      <c r="D1993" s="91" t="s">
        <v>320</v>
      </c>
      <c r="E1993" s="92" t="s">
        <v>321</v>
      </c>
      <c r="F1993" s="93" t="s">
        <v>297</v>
      </c>
      <c r="G1993" s="97">
        <v>0.68169999999999997</v>
      </c>
      <c r="H1993" s="95">
        <f>ROUND(I1993/G1993,2)</f>
        <v>53679.39</v>
      </c>
      <c r="I1993" s="96">
        <v>36593.24</v>
      </c>
      <c r="J1993" s="95">
        <f>ROUND(H1993*$H$13*$I$13,2)</f>
        <v>59749.52</v>
      </c>
      <c r="K1993" s="96">
        <f>ROUND(G1993*J1993,2)</f>
        <v>40731.25</v>
      </c>
      <c r="L1993" s="89"/>
      <c r="M1993" s="235"/>
      <c r="N1993" s="253">
        <f>ROUND(I1993*H$13*I$13,2)</f>
        <v>40731.25</v>
      </c>
      <c r="O1993" s="254">
        <f t="shared" si="90"/>
        <v>0</v>
      </c>
    </row>
    <row r="1994" spans="1:15" s="28" customFormat="1" ht="15" outlineLevel="1" x14ac:dyDescent="0.25">
      <c r="A1994" s="90" t="s">
        <v>4718</v>
      </c>
      <c r="B1994" s="91" t="s">
        <v>4537</v>
      </c>
      <c r="C1994" s="91" t="s">
        <v>4719</v>
      </c>
      <c r="D1994" s="91" t="s">
        <v>4720</v>
      </c>
      <c r="E1994" s="92" t="s">
        <v>4721</v>
      </c>
      <c r="F1994" s="93" t="s">
        <v>297</v>
      </c>
      <c r="G1994" s="101">
        <v>0.88700000000000001</v>
      </c>
      <c r="H1994" s="95">
        <f>ROUND(I1994/G1994,2)</f>
        <v>53679.41</v>
      </c>
      <c r="I1994" s="96">
        <v>47613.64</v>
      </c>
      <c r="J1994" s="95">
        <f>ROUND(H1994*$H$13*$I$13,2)</f>
        <v>59749.54</v>
      </c>
      <c r="K1994" s="96">
        <f>ROUND(G1994*J1994,2)</f>
        <v>52997.84</v>
      </c>
      <c r="L1994" s="89"/>
      <c r="M1994" s="235"/>
      <c r="N1994" s="253">
        <f>ROUND(I1994*H$13*I$13,2)</f>
        <v>52997.85</v>
      </c>
      <c r="O1994" s="254">
        <f t="shared" si="90"/>
        <v>0.01</v>
      </c>
    </row>
    <row r="1995" spans="1:15" s="28" customFormat="1" ht="15" outlineLevel="1" x14ac:dyDescent="0.25">
      <c r="A1995" s="90" t="s">
        <v>4722</v>
      </c>
      <c r="B1995" s="91" t="s">
        <v>4537</v>
      </c>
      <c r="C1995" s="91" t="s">
        <v>492</v>
      </c>
      <c r="D1995" s="91" t="s">
        <v>4723</v>
      </c>
      <c r="E1995" s="92" t="s">
        <v>4724</v>
      </c>
      <c r="F1995" s="93" t="s">
        <v>172</v>
      </c>
      <c r="G1995" s="97">
        <v>2.8E-3</v>
      </c>
      <c r="H1995" s="95">
        <f>ROUND(I1995/G1995,2)</f>
        <v>1445532.14</v>
      </c>
      <c r="I1995" s="96">
        <v>4047.49</v>
      </c>
      <c r="J1995" s="95">
        <f>ROUND(H1995*$H$13*$I$13,2)</f>
        <v>1608994.65</v>
      </c>
      <c r="K1995" s="96">
        <f>ROUND(G1995*J1995,2)</f>
        <v>4505.1899999999996</v>
      </c>
      <c r="L1995" s="89"/>
      <c r="M1995" s="235"/>
      <c r="N1995" s="253">
        <f>ROUND(I1995*H$13*I$13,2)</f>
        <v>4505.1899999999996</v>
      </c>
      <c r="O1995" s="254">
        <f t="shared" si="90"/>
        <v>0</v>
      </c>
    </row>
    <row r="1996" spans="1:15" s="28" customFormat="1" ht="15" outlineLevel="1" x14ac:dyDescent="0.25">
      <c r="A1996" s="90" t="s">
        <v>4725</v>
      </c>
      <c r="B1996" s="91" t="s">
        <v>4537</v>
      </c>
      <c r="C1996" s="91" t="s">
        <v>496</v>
      </c>
      <c r="D1996" s="91" t="s">
        <v>4687</v>
      </c>
      <c r="E1996" s="92" t="s">
        <v>4688</v>
      </c>
      <c r="F1996" s="93" t="s">
        <v>185</v>
      </c>
      <c r="G1996" s="101">
        <v>0.14499999999999999</v>
      </c>
      <c r="H1996" s="95">
        <f>ROUND(I1996/G1996,2)</f>
        <v>4566.8999999999996</v>
      </c>
      <c r="I1996" s="96">
        <v>662.2</v>
      </c>
      <c r="J1996" s="95">
        <f>ROUND(H1996*$H$13*$I$13,2)</f>
        <v>5083.33</v>
      </c>
      <c r="K1996" s="96">
        <f>ROUND(G1996*J1996,2)</f>
        <v>737.08</v>
      </c>
      <c r="L1996" s="89"/>
      <c r="M1996" s="235"/>
      <c r="N1996" s="253">
        <f>ROUND(I1996*H$13*I$13,2)</f>
        <v>737.08</v>
      </c>
      <c r="O1996" s="254">
        <f t="shared" si="90"/>
        <v>0</v>
      </c>
    </row>
    <row r="1997" spans="1:15" s="28" customFormat="1" ht="15" outlineLevel="1" x14ac:dyDescent="0.25">
      <c r="A1997" s="90" t="s">
        <v>4726</v>
      </c>
      <c r="B1997" s="91" t="s">
        <v>4537</v>
      </c>
      <c r="C1997" s="91" t="s">
        <v>499</v>
      </c>
      <c r="D1997" s="91" t="s">
        <v>793</v>
      </c>
      <c r="E1997" s="92" t="s">
        <v>794</v>
      </c>
      <c r="F1997" s="93" t="s">
        <v>185</v>
      </c>
      <c r="G1997" s="97">
        <v>8.0999999999999996E-3</v>
      </c>
      <c r="H1997" s="95">
        <f>ROUND(I1997/G1997,2)</f>
        <v>3404.94</v>
      </c>
      <c r="I1997" s="96">
        <v>27.58</v>
      </c>
      <c r="J1997" s="95">
        <f>ROUND(H1997*$H$13*$I$13,2)</f>
        <v>3789.97</v>
      </c>
      <c r="K1997" s="96">
        <f>ROUND(G1997*J1997,2)</f>
        <v>30.7</v>
      </c>
      <c r="L1997" s="89"/>
      <c r="M1997" s="235"/>
      <c r="N1997" s="253">
        <f>ROUND(I1997*H$13*I$13,2)</f>
        <v>30.7</v>
      </c>
      <c r="O1997" s="254">
        <f t="shared" si="90"/>
        <v>0</v>
      </c>
    </row>
    <row r="1998" spans="1:15" s="28" customFormat="1" ht="15" outlineLevel="1" x14ac:dyDescent="0.25">
      <c r="A1998" s="90" t="s">
        <v>4727</v>
      </c>
      <c r="B1998" s="91" t="s">
        <v>4537</v>
      </c>
      <c r="C1998" s="91" t="s">
        <v>4728</v>
      </c>
      <c r="D1998" s="91" t="s">
        <v>4729</v>
      </c>
      <c r="E1998" s="92" t="s">
        <v>4730</v>
      </c>
      <c r="F1998" s="93" t="s">
        <v>238</v>
      </c>
      <c r="G1998" s="99">
        <v>2</v>
      </c>
      <c r="H1998" s="95">
        <f>ROUND(I1998/G1998,2)</f>
        <v>4323.84</v>
      </c>
      <c r="I1998" s="96">
        <v>8647.67</v>
      </c>
      <c r="J1998" s="95">
        <f>ROUND(H1998*$H$13*$I$13,2)</f>
        <v>4812.79</v>
      </c>
      <c r="K1998" s="96">
        <f>ROUND(G1998*J1998,2)</f>
        <v>9625.58</v>
      </c>
      <c r="L1998" s="89"/>
      <c r="M1998" s="235"/>
      <c r="N1998" s="253">
        <f>ROUND(I1998*H$13*I$13,2)</f>
        <v>9625.56</v>
      </c>
      <c r="O1998" s="254">
        <f t="shared" si="90"/>
        <v>-0.02</v>
      </c>
    </row>
    <row r="1999" spans="1:15" s="28" customFormat="1" ht="15" outlineLevel="1" x14ac:dyDescent="0.25">
      <c r="A1999" s="90" t="s">
        <v>4731</v>
      </c>
      <c r="B1999" s="91" t="s">
        <v>4537</v>
      </c>
      <c r="C1999" s="91" t="s">
        <v>4732</v>
      </c>
      <c r="D1999" s="91" t="s">
        <v>4733</v>
      </c>
      <c r="E1999" s="92" t="s">
        <v>4734</v>
      </c>
      <c r="F1999" s="93" t="s">
        <v>185</v>
      </c>
      <c r="G1999" s="100">
        <v>0.28000000000000003</v>
      </c>
      <c r="H1999" s="95">
        <f>ROUND(I1999/G1999,2)</f>
        <v>18005.32</v>
      </c>
      <c r="I1999" s="96">
        <v>5041.49</v>
      </c>
      <c r="J1999" s="95">
        <f>ROUND(H1999*$H$13*$I$13,2)</f>
        <v>20041.38</v>
      </c>
      <c r="K1999" s="96">
        <f>ROUND(G1999*J1999,2)</f>
        <v>5611.59</v>
      </c>
      <c r="L1999" s="89"/>
      <c r="M1999" s="235"/>
      <c r="N1999" s="253">
        <f>ROUND(I1999*H$13*I$13,2)</f>
        <v>5611.59</v>
      </c>
      <c r="O1999" s="254">
        <f t="shared" si="90"/>
        <v>0</v>
      </c>
    </row>
    <row r="2000" spans="1:15" s="28" customFormat="1" ht="15" outlineLevel="1" x14ac:dyDescent="0.25">
      <c r="A2000" s="90" t="s">
        <v>4735</v>
      </c>
      <c r="B2000" s="91" t="s">
        <v>4537</v>
      </c>
      <c r="C2000" s="91" t="s">
        <v>503</v>
      </c>
      <c r="D2000" s="91" t="s">
        <v>4736</v>
      </c>
      <c r="E2000" s="92" t="s">
        <v>4737</v>
      </c>
      <c r="F2000" s="93" t="s">
        <v>214</v>
      </c>
      <c r="G2000" s="100">
        <v>0.02</v>
      </c>
      <c r="H2000" s="95">
        <f>ROUND(I2000/G2000,2)</f>
        <v>285110</v>
      </c>
      <c r="I2000" s="96">
        <v>5702.2</v>
      </c>
      <c r="J2000" s="95">
        <f>ROUND(H2000*$H$13*$I$13,2)</f>
        <v>317350.58</v>
      </c>
      <c r="K2000" s="96">
        <f>ROUND(G2000*J2000,2)</f>
        <v>6347.01</v>
      </c>
      <c r="L2000" s="89"/>
      <c r="M2000" s="235"/>
      <c r="N2000" s="253">
        <f>ROUND(I2000*H$13*I$13,2)</f>
        <v>6347.01</v>
      </c>
      <c r="O2000" s="254">
        <f t="shared" si="90"/>
        <v>0</v>
      </c>
    </row>
    <row r="2001" spans="1:15" s="28" customFormat="1" ht="22.5" outlineLevel="1" x14ac:dyDescent="0.25">
      <c r="A2001" s="90" t="s">
        <v>4738</v>
      </c>
      <c r="B2001" s="91" t="s">
        <v>4537</v>
      </c>
      <c r="C2001" s="91" t="s">
        <v>507</v>
      </c>
      <c r="D2001" s="91" t="s">
        <v>4739</v>
      </c>
      <c r="E2001" s="92" t="s">
        <v>4740</v>
      </c>
      <c r="F2001" s="93" t="s">
        <v>238</v>
      </c>
      <c r="G2001" s="99">
        <v>2</v>
      </c>
      <c r="H2001" s="95">
        <f>ROUND(I2001/G2001,2)</f>
        <v>1717.08</v>
      </c>
      <c r="I2001" s="96">
        <v>3434.15</v>
      </c>
      <c r="J2001" s="95">
        <f>ROUND(H2001*$H$13*$I$13,2)</f>
        <v>1911.25</v>
      </c>
      <c r="K2001" s="96">
        <f>ROUND(G2001*J2001,2)</f>
        <v>3822.5</v>
      </c>
      <c r="L2001" s="89"/>
      <c r="M2001" s="235"/>
      <c r="N2001" s="253">
        <f>ROUND(I2001*H$13*I$13,2)</f>
        <v>3822.49</v>
      </c>
      <c r="O2001" s="254">
        <f t="shared" si="90"/>
        <v>-0.01</v>
      </c>
    </row>
    <row r="2002" spans="1:15" s="28" customFormat="1" ht="22.5" outlineLevel="1" x14ac:dyDescent="0.25">
      <c r="A2002" s="90" t="s">
        <v>4741</v>
      </c>
      <c r="B2002" s="91" t="s">
        <v>4537</v>
      </c>
      <c r="C2002" s="91" t="s">
        <v>515</v>
      </c>
      <c r="D2002" s="91" t="s">
        <v>361</v>
      </c>
      <c r="E2002" s="92" t="s">
        <v>362</v>
      </c>
      <c r="F2002" s="93" t="s">
        <v>363</v>
      </c>
      <c r="G2002" s="97">
        <v>4.6341999999999999</v>
      </c>
      <c r="H2002" s="95">
        <f>ROUND(I2002/G2002,2)</f>
        <v>39130.910000000003</v>
      </c>
      <c r="I2002" s="96">
        <v>181340.48</v>
      </c>
      <c r="J2002" s="95">
        <f>ROUND(H2002*$H$13*$I$13,2)</f>
        <v>43555.88</v>
      </c>
      <c r="K2002" s="96">
        <f>ROUND(G2002*J2002,2)</f>
        <v>201846.66</v>
      </c>
      <c r="L2002" s="89"/>
      <c r="M2002" s="235"/>
      <c r="N2002" s="253">
        <f>ROUND(I2002*H$13*I$13,2)</f>
        <v>201846.68</v>
      </c>
      <c r="O2002" s="254">
        <f t="shared" si="90"/>
        <v>0.02</v>
      </c>
    </row>
    <row r="2003" spans="1:15" s="28" customFormat="1" ht="22.5" outlineLevel="1" x14ac:dyDescent="0.25">
      <c r="A2003" s="90" t="s">
        <v>4742</v>
      </c>
      <c r="B2003" s="91" t="s">
        <v>4537</v>
      </c>
      <c r="C2003" s="91" t="s">
        <v>539</v>
      </c>
      <c r="D2003" s="91" t="s">
        <v>4743</v>
      </c>
      <c r="E2003" s="92" t="s">
        <v>4744</v>
      </c>
      <c r="F2003" s="93" t="s">
        <v>363</v>
      </c>
      <c r="G2003" s="97">
        <v>16.706600000000002</v>
      </c>
      <c r="H2003" s="95">
        <f>ROUND(I2003/G2003,2)</f>
        <v>47853.29</v>
      </c>
      <c r="I2003" s="96">
        <v>799465.82</v>
      </c>
      <c r="J2003" s="95">
        <f>ROUND(H2003*$H$13*$I$13,2)</f>
        <v>53264.6</v>
      </c>
      <c r="K2003" s="96">
        <f>ROUND(G2003*J2003,2)</f>
        <v>889870.37</v>
      </c>
      <c r="L2003" s="89"/>
      <c r="M2003" s="235"/>
      <c r="N2003" s="253">
        <f>ROUND(I2003*H$13*I$13,2)</f>
        <v>889870.37</v>
      </c>
      <c r="O2003" s="254">
        <f t="shared" si="90"/>
        <v>0</v>
      </c>
    </row>
    <row r="2004" spans="1:15" s="28" customFormat="1" ht="15" outlineLevel="1" x14ac:dyDescent="0.25">
      <c r="A2004" s="90" t="s">
        <v>4745</v>
      </c>
      <c r="B2004" s="91" t="s">
        <v>4537</v>
      </c>
      <c r="C2004" s="91" t="s">
        <v>543</v>
      </c>
      <c r="D2004" s="91" t="s">
        <v>4746</v>
      </c>
      <c r="E2004" s="92" t="s">
        <v>4747</v>
      </c>
      <c r="F2004" s="93" t="s">
        <v>297</v>
      </c>
      <c r="G2004" s="97">
        <v>-0.83530000000000004</v>
      </c>
      <c r="H2004" s="95">
        <f>ROUND(I2004/G2004,2)</f>
        <v>55531.27</v>
      </c>
      <c r="I2004" s="96">
        <v>-46385.27</v>
      </c>
      <c r="J2004" s="95">
        <f>ROUND(H2004*$H$13*$I$13,2)</f>
        <v>61810.81</v>
      </c>
      <c r="K2004" s="96">
        <f>ROUND(G2004*J2004,2)</f>
        <v>-51630.57</v>
      </c>
      <c r="L2004" s="89"/>
      <c r="M2004" s="235"/>
      <c r="N2004" s="253">
        <f>ROUND(I2004*H$13*I$13,2)</f>
        <v>-51630.57</v>
      </c>
      <c r="O2004" s="254">
        <f t="shared" si="90"/>
        <v>0</v>
      </c>
    </row>
    <row r="2005" spans="1:15" s="28" customFormat="1" ht="15" outlineLevel="1" x14ac:dyDescent="0.25">
      <c r="A2005" s="90" t="s">
        <v>4748</v>
      </c>
      <c r="B2005" s="91" t="s">
        <v>4537</v>
      </c>
      <c r="C2005" s="91" t="s">
        <v>547</v>
      </c>
      <c r="D2005" s="91" t="s">
        <v>4376</v>
      </c>
      <c r="E2005" s="92" t="s">
        <v>4377</v>
      </c>
      <c r="F2005" s="93" t="s">
        <v>297</v>
      </c>
      <c r="G2005" s="100">
        <v>4.01</v>
      </c>
      <c r="H2005" s="95">
        <f>ROUND(I2005/G2005,2)</f>
        <v>36021.1</v>
      </c>
      <c r="I2005" s="96">
        <v>144444.63</v>
      </c>
      <c r="J2005" s="95">
        <f>ROUND(H2005*$H$13*$I$13,2)</f>
        <v>40094.410000000003</v>
      </c>
      <c r="K2005" s="96">
        <f>ROUND(G2005*J2005,2)</f>
        <v>160778.57999999999</v>
      </c>
      <c r="L2005" s="89"/>
      <c r="M2005" s="235"/>
      <c r="N2005" s="253">
        <f>ROUND(I2005*H$13*I$13,2)</f>
        <v>160778.6</v>
      </c>
      <c r="O2005" s="254">
        <f t="shared" si="90"/>
        <v>0.02</v>
      </c>
    </row>
    <row r="2006" spans="1:15" s="28" customFormat="1" ht="22.5" outlineLevel="1" x14ac:dyDescent="0.25">
      <c r="A2006" s="90" t="s">
        <v>4749</v>
      </c>
      <c r="B2006" s="91" t="s">
        <v>4537</v>
      </c>
      <c r="C2006" s="91" t="s">
        <v>551</v>
      </c>
      <c r="D2006" s="91" t="s">
        <v>4619</v>
      </c>
      <c r="E2006" s="92" t="s">
        <v>4620</v>
      </c>
      <c r="F2006" s="93" t="s">
        <v>168</v>
      </c>
      <c r="G2006" s="100">
        <v>0.05</v>
      </c>
      <c r="H2006" s="95">
        <f>ROUND(I2006/G2006,2)</f>
        <v>15214.4</v>
      </c>
      <c r="I2006" s="96">
        <v>760.72</v>
      </c>
      <c r="J2006" s="95">
        <f>ROUND(H2006*$H$13*$I$13,2)</f>
        <v>16934.86</v>
      </c>
      <c r="K2006" s="96">
        <f>ROUND(G2006*J2006,2)</f>
        <v>846.74</v>
      </c>
      <c r="L2006" s="89"/>
      <c r="M2006" s="235"/>
      <c r="N2006" s="253">
        <f>ROUND(I2006*H$13*I$13,2)</f>
        <v>846.74</v>
      </c>
      <c r="O2006" s="254">
        <f t="shared" si="90"/>
        <v>0</v>
      </c>
    </row>
    <row r="2007" spans="1:15" s="28" customFormat="1" ht="15" outlineLevel="1" x14ac:dyDescent="0.25">
      <c r="A2007" s="90" t="s">
        <v>4750</v>
      </c>
      <c r="B2007" s="91" t="s">
        <v>4537</v>
      </c>
      <c r="C2007" s="91" t="s">
        <v>559</v>
      </c>
      <c r="D2007" s="91" t="s">
        <v>187</v>
      </c>
      <c r="E2007" s="92" t="s">
        <v>188</v>
      </c>
      <c r="F2007" s="93" t="s">
        <v>172</v>
      </c>
      <c r="G2007" s="99">
        <v>1</v>
      </c>
      <c r="H2007" s="95">
        <f>ROUND(I2007/G2007,2)</f>
        <v>81143.789999999994</v>
      </c>
      <c r="I2007" s="96">
        <v>81143.789999999994</v>
      </c>
      <c r="J2007" s="95">
        <f>ROUND(H2007*$H$13*$I$13,2)</f>
        <v>90319.63</v>
      </c>
      <c r="K2007" s="96">
        <f>ROUND(G2007*J2007,2)</f>
        <v>90319.63</v>
      </c>
      <c r="L2007" s="89"/>
      <c r="M2007" s="235"/>
      <c r="N2007" s="253">
        <f>ROUND(I2007*H$13*I$13,2)</f>
        <v>90319.63</v>
      </c>
      <c r="O2007" s="254">
        <f t="shared" si="90"/>
        <v>0</v>
      </c>
    </row>
    <row r="2008" spans="1:15" s="28" customFormat="1" ht="22.5" outlineLevel="1" x14ac:dyDescent="0.25">
      <c r="A2008" s="90" t="s">
        <v>4751</v>
      </c>
      <c r="B2008" s="91" t="s">
        <v>4537</v>
      </c>
      <c r="C2008" s="91" t="s">
        <v>570</v>
      </c>
      <c r="D2008" s="91" t="s">
        <v>4171</v>
      </c>
      <c r="E2008" s="92" t="s">
        <v>4172</v>
      </c>
      <c r="F2008" s="93" t="s">
        <v>172</v>
      </c>
      <c r="G2008" s="97">
        <v>17.3034</v>
      </c>
      <c r="H2008" s="95">
        <f>ROUND(I2008/G2008,2)</f>
        <v>133741.94</v>
      </c>
      <c r="I2008" s="96">
        <v>2314190.3199999998</v>
      </c>
      <c r="J2008" s="95">
        <f>ROUND(H2008*$H$13*$I$13,2)</f>
        <v>148865.64000000001</v>
      </c>
      <c r="K2008" s="96">
        <f>ROUND(G2008*J2008,2)</f>
        <v>2575881.7200000002</v>
      </c>
      <c r="L2008" s="89"/>
      <c r="M2008" s="235"/>
      <c r="N2008" s="253">
        <f>ROUND(I2008*H$13*I$13,2)</f>
        <v>2575881.7400000002</v>
      </c>
      <c r="O2008" s="254">
        <f t="shared" si="90"/>
        <v>0.02</v>
      </c>
    </row>
    <row r="2009" spans="1:15" s="28" customFormat="1" ht="22.5" outlineLevel="1" x14ac:dyDescent="0.25">
      <c r="A2009" s="90" t="s">
        <v>4752</v>
      </c>
      <c r="B2009" s="91" t="s">
        <v>4537</v>
      </c>
      <c r="C2009" s="91" t="s">
        <v>580</v>
      </c>
      <c r="D2009" s="91" t="s">
        <v>174</v>
      </c>
      <c r="E2009" s="92" t="s">
        <v>175</v>
      </c>
      <c r="F2009" s="93" t="s">
        <v>176</v>
      </c>
      <c r="G2009" s="101">
        <v>3287.6460000000002</v>
      </c>
      <c r="H2009" s="95">
        <f>ROUND(I2009/G2009,2)</f>
        <v>645.15</v>
      </c>
      <c r="I2009" s="96">
        <v>2121027.15</v>
      </c>
      <c r="J2009" s="95">
        <f>ROUND(H2009*$H$13*$I$13,2)</f>
        <v>718.1</v>
      </c>
      <c r="K2009" s="96">
        <f>ROUND(G2009*J2009,2)</f>
        <v>2360858.59</v>
      </c>
      <c r="L2009" s="89"/>
      <c r="M2009" s="235"/>
      <c r="N2009" s="253">
        <f>ROUND(I2009*H$13*I$13,2)</f>
        <v>2360875.4500000002</v>
      </c>
      <c r="O2009" s="254">
        <f t="shared" si="90"/>
        <v>16.86</v>
      </c>
    </row>
    <row r="2010" spans="1:15" s="28" customFormat="1" ht="15" outlineLevel="1" x14ac:dyDescent="0.25">
      <c r="A2010" s="90"/>
      <c r="B2010" s="91"/>
      <c r="C2010" s="91"/>
      <c r="D2010" s="91"/>
      <c r="E2010" s="103" t="s">
        <v>4753</v>
      </c>
      <c r="F2010" s="93"/>
      <c r="G2010" s="101"/>
      <c r="H2010" s="95"/>
      <c r="I2010" s="96"/>
      <c r="J2010" s="95"/>
      <c r="K2010" s="96"/>
      <c r="L2010" s="89"/>
      <c r="M2010" s="235"/>
      <c r="N2010" s="253">
        <f>ROUND(I2010*H$13*I$13,2)</f>
        <v>0</v>
      </c>
      <c r="O2010" s="254">
        <f t="shared" si="90"/>
        <v>0</v>
      </c>
    </row>
    <row r="2011" spans="1:15" s="28" customFormat="1" ht="22.5" outlineLevel="1" x14ac:dyDescent="0.25">
      <c r="A2011" s="90" t="s">
        <v>4754</v>
      </c>
      <c r="B2011" s="91" t="s">
        <v>4537</v>
      </c>
      <c r="C2011" s="91" t="s">
        <v>584</v>
      </c>
      <c r="D2011" s="91" t="s">
        <v>4679</v>
      </c>
      <c r="E2011" s="92" t="s">
        <v>4680</v>
      </c>
      <c r="F2011" s="93" t="s">
        <v>168</v>
      </c>
      <c r="G2011" s="102">
        <v>0.26333299999999998</v>
      </c>
      <c r="H2011" s="95">
        <f>ROUND(I2011/G2011,2)</f>
        <v>97509.62</v>
      </c>
      <c r="I2011" s="96">
        <v>25677.5</v>
      </c>
      <c r="J2011" s="95">
        <f>ROUND(H2011*$H$13*$I$13,2)</f>
        <v>108536.12</v>
      </c>
      <c r="K2011" s="96">
        <f>ROUND(G2011*J2011,2)</f>
        <v>28581.14</v>
      </c>
      <c r="L2011" s="89"/>
      <c r="M2011" s="235"/>
      <c r="N2011" s="253">
        <f>ROUND(I2011*H$13*I$13,2)</f>
        <v>28581.14</v>
      </c>
      <c r="O2011" s="254">
        <f t="shared" si="90"/>
        <v>0</v>
      </c>
    </row>
    <row r="2012" spans="1:15" s="28" customFormat="1" ht="15" outlineLevel="1" x14ac:dyDescent="0.25">
      <c r="A2012" s="90" t="s">
        <v>4755</v>
      </c>
      <c r="B2012" s="91" t="s">
        <v>4537</v>
      </c>
      <c r="C2012" s="91" t="s">
        <v>595</v>
      </c>
      <c r="D2012" s="91" t="s">
        <v>4417</v>
      </c>
      <c r="E2012" s="92" t="s">
        <v>4418</v>
      </c>
      <c r="F2012" s="93" t="s">
        <v>4208</v>
      </c>
      <c r="G2012" s="97">
        <v>1.8287</v>
      </c>
      <c r="H2012" s="95">
        <f>ROUND(I2012/G2012,2)</f>
        <v>12611.97</v>
      </c>
      <c r="I2012" s="96">
        <v>23063.51</v>
      </c>
      <c r="J2012" s="95">
        <f>ROUND(H2012*$H$13*$I$13,2)</f>
        <v>14038.15</v>
      </c>
      <c r="K2012" s="96">
        <f>ROUND(G2012*J2012,2)</f>
        <v>25671.56</v>
      </c>
      <c r="L2012" s="89"/>
      <c r="M2012" s="235"/>
      <c r="N2012" s="253">
        <f>ROUND(I2012*H$13*I$13,2)</f>
        <v>25671.56</v>
      </c>
      <c r="O2012" s="254">
        <f t="shared" si="90"/>
        <v>0</v>
      </c>
    </row>
    <row r="2013" spans="1:15" s="28" customFormat="1" ht="15" outlineLevel="1" x14ac:dyDescent="0.25">
      <c r="A2013" s="90" t="s">
        <v>4756</v>
      </c>
      <c r="B2013" s="91" t="s">
        <v>4537</v>
      </c>
      <c r="C2013" s="91" t="s">
        <v>599</v>
      </c>
      <c r="D2013" s="91" t="s">
        <v>183</v>
      </c>
      <c r="E2013" s="92" t="s">
        <v>184</v>
      </c>
      <c r="F2013" s="93" t="s">
        <v>185</v>
      </c>
      <c r="G2013" s="100">
        <v>20.12</v>
      </c>
      <c r="H2013" s="95">
        <f>ROUND(I2013/G2013,2)</f>
        <v>1461.92</v>
      </c>
      <c r="I2013" s="96">
        <v>29413.74</v>
      </c>
      <c r="J2013" s="95">
        <f>ROUND(H2013*$H$13*$I$13,2)</f>
        <v>1627.24</v>
      </c>
      <c r="K2013" s="96">
        <f>ROUND(G2013*J2013,2)</f>
        <v>32740.07</v>
      </c>
      <c r="L2013" s="89"/>
      <c r="M2013" s="235"/>
      <c r="N2013" s="253">
        <f>ROUND(I2013*H$13*I$13,2)</f>
        <v>32739.88</v>
      </c>
      <c r="O2013" s="254">
        <f t="shared" si="90"/>
        <v>-0.19</v>
      </c>
    </row>
    <row r="2014" spans="1:15" s="28" customFormat="1" ht="15" outlineLevel="1" x14ac:dyDescent="0.25">
      <c r="A2014" s="90" t="s">
        <v>4757</v>
      </c>
      <c r="B2014" s="91" t="s">
        <v>4537</v>
      </c>
      <c r="C2014" s="91" t="s">
        <v>605</v>
      </c>
      <c r="D2014" s="91" t="s">
        <v>4546</v>
      </c>
      <c r="E2014" s="92" t="s">
        <v>4547</v>
      </c>
      <c r="F2014" s="93" t="s">
        <v>202</v>
      </c>
      <c r="G2014" s="97">
        <v>0.13669999999999999</v>
      </c>
      <c r="H2014" s="95">
        <f>ROUND(I2014/G2014,2)</f>
        <v>384557.28</v>
      </c>
      <c r="I2014" s="96">
        <v>52568.98</v>
      </c>
      <c r="J2014" s="95">
        <f>ROUND(H2014*$H$13*$I$13,2)</f>
        <v>428043.48</v>
      </c>
      <c r="K2014" s="96">
        <f>ROUND(G2014*J2014,2)</f>
        <v>58513.54</v>
      </c>
      <c r="L2014" s="89"/>
      <c r="M2014" s="235"/>
      <c r="N2014" s="253">
        <f>ROUND(I2014*H$13*I$13,2)</f>
        <v>58513.54</v>
      </c>
      <c r="O2014" s="254">
        <f t="shared" ref="O2014:O2077" si="91">N2014-K2014</f>
        <v>0</v>
      </c>
    </row>
    <row r="2015" spans="1:15" s="28" customFormat="1" ht="15" outlineLevel="1" x14ac:dyDescent="0.25">
      <c r="A2015" s="90" t="s">
        <v>4758</v>
      </c>
      <c r="B2015" s="91" t="s">
        <v>4537</v>
      </c>
      <c r="C2015" s="91" t="s">
        <v>4759</v>
      </c>
      <c r="D2015" s="91" t="s">
        <v>4760</v>
      </c>
      <c r="E2015" s="92" t="s">
        <v>4761</v>
      </c>
      <c r="F2015" s="93" t="s">
        <v>2011</v>
      </c>
      <c r="G2015" s="100">
        <v>13.78</v>
      </c>
      <c r="H2015" s="95">
        <f>ROUND(I2015/G2015,2)</f>
        <v>4529.41</v>
      </c>
      <c r="I2015" s="96">
        <v>62415.28</v>
      </c>
      <c r="J2015" s="95">
        <f>ROUND(H2015*$H$13*$I$13,2)</f>
        <v>5041.6000000000004</v>
      </c>
      <c r="K2015" s="96">
        <f>ROUND(G2015*J2015,2)</f>
        <v>69473.25</v>
      </c>
      <c r="L2015" s="89"/>
      <c r="M2015" s="235"/>
      <c r="N2015" s="253">
        <f>ROUND(I2015*H$13*I$13,2)</f>
        <v>69473.27</v>
      </c>
      <c r="O2015" s="254">
        <f t="shared" si="91"/>
        <v>0.02</v>
      </c>
    </row>
    <row r="2016" spans="1:15" s="28" customFormat="1" ht="15" outlineLevel="1" x14ac:dyDescent="0.25">
      <c r="A2016" s="90" t="s">
        <v>4762</v>
      </c>
      <c r="B2016" s="91" t="s">
        <v>4537</v>
      </c>
      <c r="C2016" s="91" t="s">
        <v>608</v>
      </c>
      <c r="D2016" s="91" t="s">
        <v>4763</v>
      </c>
      <c r="E2016" s="92" t="s">
        <v>4764</v>
      </c>
      <c r="F2016" s="93" t="s">
        <v>202</v>
      </c>
      <c r="G2016" s="97">
        <v>4.65E-2</v>
      </c>
      <c r="H2016" s="95">
        <f>ROUND(I2016/G2016,2)</f>
        <v>499196.34</v>
      </c>
      <c r="I2016" s="96">
        <v>23212.63</v>
      </c>
      <c r="J2016" s="95">
        <f>ROUND(H2016*$H$13*$I$13,2)</f>
        <v>555646.06000000006</v>
      </c>
      <c r="K2016" s="96">
        <f>ROUND(G2016*J2016,2)</f>
        <v>25837.54</v>
      </c>
      <c r="L2016" s="89"/>
      <c r="M2016" s="235"/>
      <c r="N2016" s="253">
        <f>ROUND(I2016*H$13*I$13,2)</f>
        <v>25837.54</v>
      </c>
      <c r="O2016" s="254">
        <f t="shared" si="91"/>
        <v>0</v>
      </c>
    </row>
    <row r="2017" spans="1:15" s="28" customFormat="1" ht="15" outlineLevel="1" x14ac:dyDescent="0.25">
      <c r="A2017" s="90" t="s">
        <v>4765</v>
      </c>
      <c r="B2017" s="91" t="s">
        <v>4537</v>
      </c>
      <c r="C2017" s="91" t="s">
        <v>612</v>
      </c>
      <c r="D2017" s="91" t="s">
        <v>4766</v>
      </c>
      <c r="E2017" s="92" t="s">
        <v>4767</v>
      </c>
      <c r="F2017" s="93" t="s">
        <v>2011</v>
      </c>
      <c r="G2017" s="101">
        <v>4.6870000000000003</v>
      </c>
      <c r="H2017" s="95">
        <f>ROUND(I2017/G2017,2)</f>
        <v>9519.76</v>
      </c>
      <c r="I2017" s="96">
        <v>44619.1</v>
      </c>
      <c r="J2017" s="95">
        <f>ROUND(H2017*$H$13*$I$13,2)</f>
        <v>10596.27</v>
      </c>
      <c r="K2017" s="96">
        <f>ROUND(G2017*J2017,2)</f>
        <v>49664.72</v>
      </c>
      <c r="L2017" s="89"/>
      <c r="M2017" s="235"/>
      <c r="N2017" s="253">
        <f>ROUND(I2017*H$13*I$13,2)</f>
        <v>49664.68</v>
      </c>
      <c r="O2017" s="254">
        <f t="shared" si="91"/>
        <v>-0.04</v>
      </c>
    </row>
    <row r="2018" spans="1:15" s="28" customFormat="1" ht="15" outlineLevel="1" x14ac:dyDescent="0.25">
      <c r="A2018" s="90" t="s">
        <v>4768</v>
      </c>
      <c r="B2018" s="91" t="s">
        <v>4537</v>
      </c>
      <c r="C2018" s="91" t="s">
        <v>620</v>
      </c>
      <c r="D2018" s="91" t="s">
        <v>4769</v>
      </c>
      <c r="E2018" s="92" t="s">
        <v>4770</v>
      </c>
      <c r="F2018" s="93" t="s">
        <v>202</v>
      </c>
      <c r="G2018" s="101">
        <v>2.5000000000000001E-2</v>
      </c>
      <c r="H2018" s="95">
        <f>ROUND(I2018/G2018,2)</f>
        <v>598602</v>
      </c>
      <c r="I2018" s="96">
        <v>14965.05</v>
      </c>
      <c r="J2018" s="95">
        <f>ROUND(H2018*$H$13*$I$13,2)</f>
        <v>666292.63</v>
      </c>
      <c r="K2018" s="96">
        <f>ROUND(G2018*J2018,2)</f>
        <v>16657.32</v>
      </c>
      <c r="L2018" s="89"/>
      <c r="M2018" s="235"/>
      <c r="N2018" s="253">
        <f>ROUND(I2018*H$13*I$13,2)</f>
        <v>16657.32</v>
      </c>
      <c r="O2018" s="254">
        <f t="shared" si="91"/>
        <v>0</v>
      </c>
    </row>
    <row r="2019" spans="1:15" s="28" customFormat="1" ht="15" outlineLevel="1" x14ac:dyDescent="0.25">
      <c r="A2019" s="90" t="s">
        <v>4771</v>
      </c>
      <c r="B2019" s="91" t="s">
        <v>4537</v>
      </c>
      <c r="C2019" s="91" t="s">
        <v>624</v>
      </c>
      <c r="D2019" s="91" t="s">
        <v>4772</v>
      </c>
      <c r="E2019" s="92" t="s">
        <v>4773</v>
      </c>
      <c r="F2019" s="93" t="s">
        <v>2011</v>
      </c>
      <c r="G2019" s="101">
        <v>2.5230000000000001</v>
      </c>
      <c r="H2019" s="95">
        <f>ROUND(I2019/G2019,2)</f>
        <v>18853.96</v>
      </c>
      <c r="I2019" s="96">
        <v>47568.55</v>
      </c>
      <c r="J2019" s="95">
        <f>ROUND(H2019*$H$13*$I$13,2)</f>
        <v>20985.99</v>
      </c>
      <c r="K2019" s="96">
        <f>ROUND(G2019*J2019,2)</f>
        <v>52947.65</v>
      </c>
      <c r="L2019" s="89"/>
      <c r="M2019" s="235"/>
      <c r="N2019" s="253">
        <f>ROUND(I2019*H$13*I$13,2)</f>
        <v>52947.66</v>
      </c>
      <c r="O2019" s="254">
        <f t="shared" si="91"/>
        <v>0.01</v>
      </c>
    </row>
    <row r="2020" spans="1:15" s="28" customFormat="1" ht="22.5" outlineLevel="1" x14ac:dyDescent="0.25">
      <c r="A2020" s="90" t="s">
        <v>4774</v>
      </c>
      <c r="B2020" s="91" t="s">
        <v>4537</v>
      </c>
      <c r="C2020" s="91" t="s">
        <v>634</v>
      </c>
      <c r="D2020" s="91" t="s">
        <v>4775</v>
      </c>
      <c r="E2020" s="92" t="s">
        <v>4776</v>
      </c>
      <c r="F2020" s="93" t="s">
        <v>202</v>
      </c>
      <c r="G2020" s="101">
        <v>5.0000000000000001E-3</v>
      </c>
      <c r="H2020" s="95">
        <f>ROUND(I2020/G2020,2)</f>
        <v>1822458</v>
      </c>
      <c r="I2020" s="96">
        <v>9112.2900000000009</v>
      </c>
      <c r="J2020" s="95">
        <f>ROUND(H2020*$H$13*$I$13,2)</f>
        <v>2028543.74</v>
      </c>
      <c r="K2020" s="96">
        <f>ROUND(G2020*J2020,2)</f>
        <v>10142.719999999999</v>
      </c>
      <c r="L2020" s="89"/>
      <c r="M2020" s="235"/>
      <c r="N2020" s="253">
        <f>ROUND(I2020*H$13*I$13,2)</f>
        <v>10142.719999999999</v>
      </c>
      <c r="O2020" s="254">
        <f t="shared" si="91"/>
        <v>0</v>
      </c>
    </row>
    <row r="2021" spans="1:15" s="28" customFormat="1" ht="33.75" outlineLevel="1" x14ac:dyDescent="0.25">
      <c r="A2021" s="90" t="s">
        <v>4777</v>
      </c>
      <c r="B2021" s="91" t="s">
        <v>4537</v>
      </c>
      <c r="C2021" s="91" t="s">
        <v>638</v>
      </c>
      <c r="D2021" s="91" t="s">
        <v>4513</v>
      </c>
      <c r="E2021" s="92" t="s">
        <v>4514</v>
      </c>
      <c r="F2021" s="93" t="s">
        <v>489</v>
      </c>
      <c r="G2021" s="100">
        <v>5.0199999999999996</v>
      </c>
      <c r="H2021" s="95">
        <f>ROUND(I2021/G2021,2)</f>
        <v>265.02999999999997</v>
      </c>
      <c r="I2021" s="96">
        <v>1330.47</v>
      </c>
      <c r="J2021" s="95">
        <f>ROUND(H2021*$H$13*$I$13,2)</f>
        <v>295</v>
      </c>
      <c r="K2021" s="96">
        <f>ROUND(G2021*J2021,2)</f>
        <v>1480.9</v>
      </c>
      <c r="L2021" s="89"/>
      <c r="M2021" s="235"/>
      <c r="N2021" s="253">
        <f>ROUND(I2021*H$13*I$13,2)</f>
        <v>1480.92</v>
      </c>
      <c r="O2021" s="254">
        <f t="shared" si="91"/>
        <v>0.02</v>
      </c>
    </row>
    <row r="2022" spans="1:15" s="28" customFormat="1" ht="33.75" outlineLevel="1" x14ac:dyDescent="0.25">
      <c r="A2022" s="90" t="s">
        <v>4778</v>
      </c>
      <c r="B2022" s="91" t="s">
        <v>4537</v>
      </c>
      <c r="C2022" s="91" t="s">
        <v>646</v>
      </c>
      <c r="D2022" s="91" t="s">
        <v>4563</v>
      </c>
      <c r="E2022" s="92" t="s">
        <v>4564</v>
      </c>
      <c r="F2022" s="93" t="s">
        <v>202</v>
      </c>
      <c r="G2022" s="94">
        <v>5.0200000000000002E-3</v>
      </c>
      <c r="H2022" s="95">
        <f>ROUND(I2022/G2022,2)</f>
        <v>418474.1</v>
      </c>
      <c r="I2022" s="96">
        <v>2100.7399999999998</v>
      </c>
      <c r="J2022" s="95">
        <f>ROUND(H2022*$H$13*$I$13,2)</f>
        <v>465795.65</v>
      </c>
      <c r="K2022" s="96">
        <f>ROUND(G2022*J2022,2)</f>
        <v>2338.29</v>
      </c>
      <c r="L2022" s="89"/>
      <c r="M2022" s="235"/>
      <c r="N2022" s="253">
        <f>ROUND(I2022*H$13*I$13,2)</f>
        <v>2338.29</v>
      </c>
      <c r="O2022" s="254">
        <f t="shared" si="91"/>
        <v>0</v>
      </c>
    </row>
    <row r="2023" spans="1:15" s="28" customFormat="1" ht="15" outlineLevel="1" x14ac:dyDescent="0.25">
      <c r="A2023" s="90" t="s">
        <v>4779</v>
      </c>
      <c r="B2023" s="91" t="s">
        <v>4537</v>
      </c>
      <c r="C2023" s="91" t="s">
        <v>650</v>
      </c>
      <c r="D2023" s="91" t="s">
        <v>4566</v>
      </c>
      <c r="E2023" s="92" t="s">
        <v>4567</v>
      </c>
      <c r="F2023" s="93" t="s">
        <v>380</v>
      </c>
      <c r="G2023" s="98">
        <v>16.7</v>
      </c>
      <c r="H2023" s="95">
        <f>ROUND(I2023/G2023,2)</f>
        <v>132.22</v>
      </c>
      <c r="I2023" s="96">
        <v>2208.13</v>
      </c>
      <c r="J2023" s="95">
        <f>ROUND(H2023*$H$13*$I$13,2)</f>
        <v>147.16999999999999</v>
      </c>
      <c r="K2023" s="96">
        <f>ROUND(G2023*J2023,2)</f>
        <v>2457.7399999999998</v>
      </c>
      <c r="L2023" s="89"/>
      <c r="M2023" s="235"/>
      <c r="N2023" s="253">
        <f>ROUND(I2023*H$13*I$13,2)</f>
        <v>2457.83</v>
      </c>
      <c r="O2023" s="254">
        <f t="shared" si="91"/>
        <v>0.09</v>
      </c>
    </row>
    <row r="2024" spans="1:15" s="28" customFormat="1" ht="22.5" outlineLevel="1" x14ac:dyDescent="0.25">
      <c r="A2024" s="90" t="s">
        <v>4780</v>
      </c>
      <c r="B2024" s="91" t="s">
        <v>4537</v>
      </c>
      <c r="C2024" s="91" t="s">
        <v>654</v>
      </c>
      <c r="D2024" s="91" t="s">
        <v>4569</v>
      </c>
      <c r="E2024" s="92" t="s">
        <v>4570</v>
      </c>
      <c r="F2024" s="93" t="s">
        <v>2011</v>
      </c>
      <c r="G2024" s="98">
        <v>0.5</v>
      </c>
      <c r="H2024" s="95">
        <f>ROUND(I2024/G2024,2)</f>
        <v>5390.74</v>
      </c>
      <c r="I2024" s="96">
        <v>2695.37</v>
      </c>
      <c r="J2024" s="95">
        <f>ROUND(H2024*$H$13*$I$13,2)</f>
        <v>6000.33</v>
      </c>
      <c r="K2024" s="96">
        <f>ROUND(G2024*J2024,2)</f>
        <v>3000.17</v>
      </c>
      <c r="L2024" s="89"/>
      <c r="M2024" s="235"/>
      <c r="N2024" s="253">
        <f>ROUND(I2024*H$13*I$13,2)</f>
        <v>3000.17</v>
      </c>
      <c r="O2024" s="254">
        <f t="shared" si="91"/>
        <v>0</v>
      </c>
    </row>
    <row r="2025" spans="1:15" s="28" customFormat="1" ht="15" outlineLevel="1" x14ac:dyDescent="0.25">
      <c r="A2025" s="90" t="s">
        <v>4781</v>
      </c>
      <c r="B2025" s="91" t="s">
        <v>4537</v>
      </c>
      <c r="C2025" s="91" t="s">
        <v>658</v>
      </c>
      <c r="D2025" s="91" t="s">
        <v>4782</v>
      </c>
      <c r="E2025" s="92" t="s">
        <v>4783</v>
      </c>
      <c r="F2025" s="93" t="s">
        <v>238</v>
      </c>
      <c r="G2025" s="99">
        <v>2</v>
      </c>
      <c r="H2025" s="95">
        <f>ROUND(I2025/G2025,2)</f>
        <v>24352.69</v>
      </c>
      <c r="I2025" s="96">
        <v>48705.38</v>
      </c>
      <c r="J2025" s="95">
        <f>ROUND(H2025*$H$13*$I$13,2)</f>
        <v>27106.52</v>
      </c>
      <c r="K2025" s="96">
        <f>ROUND(G2025*J2025,2)</f>
        <v>54213.04</v>
      </c>
      <c r="L2025" s="89"/>
      <c r="M2025" s="235"/>
      <c r="N2025" s="253">
        <f>ROUND(I2025*H$13*I$13,2)</f>
        <v>54213.04</v>
      </c>
      <c r="O2025" s="254">
        <f t="shared" si="91"/>
        <v>0</v>
      </c>
    </row>
    <row r="2026" spans="1:15" s="28" customFormat="1" ht="15" outlineLevel="1" x14ac:dyDescent="0.25">
      <c r="A2026" s="90"/>
      <c r="B2026" s="91"/>
      <c r="C2026" s="91"/>
      <c r="D2026" s="91"/>
      <c r="E2026" s="103" t="s">
        <v>4784</v>
      </c>
      <c r="F2026" s="93"/>
      <c r="G2026" s="99"/>
      <c r="H2026" s="95"/>
      <c r="I2026" s="96"/>
      <c r="J2026" s="95"/>
      <c r="K2026" s="96"/>
      <c r="L2026" s="89"/>
      <c r="M2026" s="235"/>
      <c r="N2026" s="253">
        <f>ROUND(I2026*H$13*I$13,2)</f>
        <v>0</v>
      </c>
      <c r="O2026" s="254">
        <f t="shared" si="91"/>
        <v>0</v>
      </c>
    </row>
    <row r="2027" spans="1:15" s="28" customFormat="1" ht="15" outlineLevel="1" x14ac:dyDescent="0.25">
      <c r="A2027" s="90" t="s">
        <v>4785</v>
      </c>
      <c r="B2027" s="91" t="s">
        <v>4537</v>
      </c>
      <c r="C2027" s="91" t="s">
        <v>666</v>
      </c>
      <c r="D2027" s="91" t="s">
        <v>4206</v>
      </c>
      <c r="E2027" s="92" t="s">
        <v>4207</v>
      </c>
      <c r="F2027" s="93" t="s">
        <v>4208</v>
      </c>
      <c r="G2027" s="101">
        <v>0.252</v>
      </c>
      <c r="H2027" s="95">
        <f>ROUND(I2027/G2027,2)</f>
        <v>265440.32</v>
      </c>
      <c r="I2027" s="96">
        <v>66890.960000000006</v>
      </c>
      <c r="J2027" s="95">
        <f>ROUND(H2027*$H$13*$I$13,2)</f>
        <v>295456.63</v>
      </c>
      <c r="K2027" s="96">
        <f>ROUND(G2027*J2027,2)</f>
        <v>74455.070000000007</v>
      </c>
      <c r="L2027" s="89"/>
      <c r="M2027" s="235"/>
      <c r="N2027" s="253">
        <f>ROUND(I2027*H$13*I$13,2)</f>
        <v>74455.070000000007</v>
      </c>
      <c r="O2027" s="254">
        <f t="shared" si="91"/>
        <v>0</v>
      </c>
    </row>
    <row r="2028" spans="1:15" s="28" customFormat="1" ht="15" outlineLevel="1" x14ac:dyDescent="0.25">
      <c r="A2028" s="90" t="s">
        <v>4786</v>
      </c>
      <c r="B2028" s="91" t="s">
        <v>4537</v>
      </c>
      <c r="C2028" s="91" t="s">
        <v>670</v>
      </c>
      <c r="D2028" s="91" t="s">
        <v>4627</v>
      </c>
      <c r="E2028" s="92" t="s">
        <v>4628</v>
      </c>
      <c r="F2028" s="93" t="s">
        <v>185</v>
      </c>
      <c r="G2028" s="97">
        <v>0.56950000000000001</v>
      </c>
      <c r="H2028" s="95">
        <f>ROUND(I2028/G2028,2)</f>
        <v>1365.6</v>
      </c>
      <c r="I2028" s="96">
        <v>777.71</v>
      </c>
      <c r="J2028" s="95">
        <f>ROUND(H2028*$H$13*$I$13,2)</f>
        <v>1520.02</v>
      </c>
      <c r="K2028" s="96">
        <f>ROUND(G2028*J2028,2)</f>
        <v>865.65</v>
      </c>
      <c r="L2028" s="89"/>
      <c r="M2028" s="235"/>
      <c r="N2028" s="253">
        <f>ROUND(I2028*H$13*I$13,2)</f>
        <v>865.65</v>
      </c>
      <c r="O2028" s="254">
        <f t="shared" si="91"/>
        <v>0</v>
      </c>
    </row>
    <row r="2029" spans="1:15" s="28" customFormat="1" ht="15" outlineLevel="1" x14ac:dyDescent="0.25">
      <c r="A2029" s="90" t="s">
        <v>4787</v>
      </c>
      <c r="B2029" s="91" t="s">
        <v>4537</v>
      </c>
      <c r="C2029" s="91" t="s">
        <v>674</v>
      </c>
      <c r="D2029" s="91" t="s">
        <v>793</v>
      </c>
      <c r="E2029" s="92" t="s">
        <v>794</v>
      </c>
      <c r="F2029" s="93" t="s">
        <v>185</v>
      </c>
      <c r="G2029" s="97">
        <v>2.52E-2</v>
      </c>
      <c r="H2029" s="95">
        <f>ROUND(I2029/G2029,2)</f>
        <v>3403.57</v>
      </c>
      <c r="I2029" s="96">
        <v>85.77</v>
      </c>
      <c r="J2029" s="95">
        <f>ROUND(H2029*$H$13*$I$13,2)</f>
        <v>3788.45</v>
      </c>
      <c r="K2029" s="96">
        <f>ROUND(G2029*J2029,2)</f>
        <v>95.47</v>
      </c>
      <c r="L2029" s="89"/>
      <c r="M2029" s="235"/>
      <c r="N2029" s="253">
        <f>ROUND(I2029*H$13*I$13,2)</f>
        <v>95.47</v>
      </c>
      <c r="O2029" s="254">
        <f t="shared" si="91"/>
        <v>0</v>
      </c>
    </row>
    <row r="2030" spans="1:15" s="28" customFormat="1" ht="15" outlineLevel="1" x14ac:dyDescent="0.25">
      <c r="A2030" s="90" t="s">
        <v>4788</v>
      </c>
      <c r="B2030" s="91" t="s">
        <v>4537</v>
      </c>
      <c r="C2030" s="91" t="s">
        <v>4789</v>
      </c>
      <c r="D2030" s="91" t="s">
        <v>4632</v>
      </c>
      <c r="E2030" s="92" t="s">
        <v>4633</v>
      </c>
      <c r="F2030" s="93" t="s">
        <v>185</v>
      </c>
      <c r="G2030" s="97">
        <v>-0.99539999999999995</v>
      </c>
      <c r="H2030" s="95">
        <f>ROUND(I2030/G2030,2)</f>
        <v>11082.23</v>
      </c>
      <c r="I2030" s="96">
        <v>-11031.25</v>
      </c>
      <c r="J2030" s="95">
        <f>ROUND(H2030*$H$13*$I$13,2)</f>
        <v>12335.42</v>
      </c>
      <c r="K2030" s="96">
        <f>ROUND(G2030*J2030,2)</f>
        <v>-12278.68</v>
      </c>
      <c r="L2030" s="89"/>
      <c r="M2030" s="235"/>
      <c r="N2030" s="253">
        <f>ROUND(I2030*H$13*I$13,2)</f>
        <v>-12278.68</v>
      </c>
      <c r="O2030" s="254">
        <f t="shared" si="91"/>
        <v>0</v>
      </c>
    </row>
    <row r="2031" spans="1:15" s="28" customFormat="1" ht="22.5" outlineLevel="1" x14ac:dyDescent="0.25">
      <c r="A2031" s="90" t="s">
        <v>4790</v>
      </c>
      <c r="B2031" s="91" t="s">
        <v>4537</v>
      </c>
      <c r="C2031" s="91" t="s">
        <v>4791</v>
      </c>
      <c r="D2031" s="91" t="s">
        <v>4792</v>
      </c>
      <c r="E2031" s="92" t="s">
        <v>4793</v>
      </c>
      <c r="F2031" s="93" t="s">
        <v>238</v>
      </c>
      <c r="G2031" s="99">
        <v>2</v>
      </c>
      <c r="H2031" s="95">
        <f>ROUND(I2031/G2031,2)</f>
        <v>4526.4799999999996</v>
      </c>
      <c r="I2031" s="96">
        <v>9052.9500000000007</v>
      </c>
      <c r="J2031" s="95">
        <f>ROUND(H2031*$H$13*$I$13,2)</f>
        <v>5038.34</v>
      </c>
      <c r="K2031" s="96">
        <f>ROUND(G2031*J2031,2)</f>
        <v>10076.68</v>
      </c>
      <c r="L2031" s="89"/>
      <c r="M2031" s="235"/>
      <c r="N2031" s="253">
        <f>ROUND(I2031*H$13*I$13,2)</f>
        <v>10076.67</v>
      </c>
      <c r="O2031" s="254">
        <f t="shared" si="91"/>
        <v>-0.01</v>
      </c>
    </row>
    <row r="2032" spans="1:15" s="28" customFormat="1" ht="22.5" outlineLevel="1" x14ac:dyDescent="0.25">
      <c r="A2032" s="90" t="s">
        <v>4794</v>
      </c>
      <c r="B2032" s="91" t="s">
        <v>4537</v>
      </c>
      <c r="C2032" s="91" t="s">
        <v>4795</v>
      </c>
      <c r="D2032" s="91" t="s">
        <v>4796</v>
      </c>
      <c r="E2032" s="92" t="s">
        <v>4797</v>
      </c>
      <c r="F2032" s="93" t="s">
        <v>238</v>
      </c>
      <c r="G2032" s="99">
        <v>4</v>
      </c>
      <c r="H2032" s="95">
        <f>ROUND(I2032/G2032,2)</f>
        <v>4995.72</v>
      </c>
      <c r="I2032" s="96">
        <v>19982.89</v>
      </c>
      <c r="J2032" s="95">
        <f>ROUND(H2032*$H$13*$I$13,2)</f>
        <v>5560.64</v>
      </c>
      <c r="K2032" s="96">
        <f>ROUND(G2032*J2032,2)</f>
        <v>22242.560000000001</v>
      </c>
      <c r="L2032" s="89"/>
      <c r="M2032" s="235"/>
      <c r="N2032" s="253">
        <f>ROUND(I2032*H$13*I$13,2)</f>
        <v>22242.58</v>
      </c>
      <c r="O2032" s="254">
        <f t="shared" si="91"/>
        <v>0.02</v>
      </c>
    </row>
    <row r="2033" spans="1:15" s="28" customFormat="1" ht="22.5" outlineLevel="1" x14ac:dyDescent="0.25">
      <c r="A2033" s="90" t="s">
        <v>4798</v>
      </c>
      <c r="B2033" s="91" t="s">
        <v>4537</v>
      </c>
      <c r="C2033" s="91" t="s">
        <v>4799</v>
      </c>
      <c r="D2033" s="91" t="s">
        <v>4800</v>
      </c>
      <c r="E2033" s="92" t="s">
        <v>4801</v>
      </c>
      <c r="F2033" s="93" t="s">
        <v>238</v>
      </c>
      <c r="G2033" s="99">
        <v>2</v>
      </c>
      <c r="H2033" s="95">
        <f>ROUND(I2033/G2033,2)</f>
        <v>2571.56</v>
      </c>
      <c r="I2033" s="96">
        <v>5143.1099999999997</v>
      </c>
      <c r="J2033" s="95">
        <f>ROUND(H2033*$H$13*$I$13,2)</f>
        <v>2862.36</v>
      </c>
      <c r="K2033" s="96">
        <f>ROUND(G2033*J2033,2)</f>
        <v>5724.72</v>
      </c>
      <c r="L2033" s="89"/>
      <c r="M2033" s="235"/>
      <c r="N2033" s="253">
        <f>ROUND(I2033*H$13*I$13,2)</f>
        <v>5724.7</v>
      </c>
      <c r="O2033" s="254">
        <f t="shared" si="91"/>
        <v>-0.02</v>
      </c>
    </row>
    <row r="2034" spans="1:15" s="28" customFormat="1" ht="15" outlineLevel="1" x14ac:dyDescent="0.25">
      <c r="A2034" s="90" t="s">
        <v>4802</v>
      </c>
      <c r="B2034" s="91" t="s">
        <v>4537</v>
      </c>
      <c r="C2034" s="91" t="s">
        <v>4803</v>
      </c>
      <c r="D2034" s="91" t="s">
        <v>4210</v>
      </c>
      <c r="E2034" s="92" t="s">
        <v>4211</v>
      </c>
      <c r="F2034" s="93" t="s">
        <v>238</v>
      </c>
      <c r="G2034" s="99">
        <v>2</v>
      </c>
      <c r="H2034" s="95">
        <f>ROUND(I2034/G2034,2)</f>
        <v>4539.59</v>
      </c>
      <c r="I2034" s="96">
        <v>9079.17</v>
      </c>
      <c r="J2034" s="95">
        <f>ROUND(H2034*$H$13*$I$13,2)</f>
        <v>5052.93</v>
      </c>
      <c r="K2034" s="96">
        <f>ROUND(G2034*J2034,2)</f>
        <v>10105.86</v>
      </c>
      <c r="L2034" s="89"/>
      <c r="M2034" s="235"/>
      <c r="N2034" s="253">
        <f>ROUND(I2034*H$13*I$13,2)</f>
        <v>10105.85</v>
      </c>
      <c r="O2034" s="254">
        <f t="shared" si="91"/>
        <v>-0.01</v>
      </c>
    </row>
    <row r="2035" spans="1:15" s="28" customFormat="1" ht="22.5" outlineLevel="1" x14ac:dyDescent="0.25">
      <c r="A2035" s="90" t="s">
        <v>4804</v>
      </c>
      <c r="B2035" s="91" t="s">
        <v>4537</v>
      </c>
      <c r="C2035" s="91" t="s">
        <v>4805</v>
      </c>
      <c r="D2035" s="91" t="s">
        <v>4650</v>
      </c>
      <c r="E2035" s="92" t="s">
        <v>4651</v>
      </c>
      <c r="F2035" s="93" t="s">
        <v>297</v>
      </c>
      <c r="G2035" s="101">
        <v>8.4000000000000005E-2</v>
      </c>
      <c r="H2035" s="95">
        <f>ROUND(I2035/G2035,2)</f>
        <v>84602.86</v>
      </c>
      <c r="I2035" s="96">
        <v>7106.64</v>
      </c>
      <c r="J2035" s="95">
        <f>ROUND(H2035*$H$13*$I$13,2)</f>
        <v>94169.85</v>
      </c>
      <c r="K2035" s="96">
        <f>ROUND(G2035*J2035,2)</f>
        <v>7910.27</v>
      </c>
      <c r="L2035" s="89"/>
      <c r="M2035" s="235"/>
      <c r="N2035" s="253">
        <f>ROUND(I2035*H$13*I$13,2)</f>
        <v>7910.27</v>
      </c>
      <c r="O2035" s="254">
        <f t="shared" si="91"/>
        <v>0</v>
      </c>
    </row>
    <row r="2036" spans="1:15" s="28" customFormat="1" ht="15" outlineLevel="1" x14ac:dyDescent="0.25">
      <c r="A2036" s="90"/>
      <c r="B2036" s="91"/>
      <c r="C2036" s="91"/>
      <c r="D2036" s="91"/>
      <c r="E2036" s="103" t="s">
        <v>4806</v>
      </c>
      <c r="F2036" s="93"/>
      <c r="G2036" s="101"/>
      <c r="H2036" s="95"/>
      <c r="I2036" s="96"/>
      <c r="J2036" s="95"/>
      <c r="K2036" s="96"/>
      <c r="L2036" s="89"/>
      <c r="M2036" s="235"/>
      <c r="N2036" s="253">
        <f>ROUND(I2036*H$13*I$13,2)</f>
        <v>0</v>
      </c>
      <c r="O2036" s="254">
        <f t="shared" si="91"/>
        <v>0</v>
      </c>
    </row>
    <row r="2037" spans="1:15" s="28" customFormat="1" ht="15" outlineLevel="1" x14ac:dyDescent="0.25">
      <c r="A2037" s="90"/>
      <c r="B2037" s="91"/>
      <c r="C2037" s="91"/>
      <c r="D2037" s="91"/>
      <c r="E2037" s="103" t="s">
        <v>4807</v>
      </c>
      <c r="F2037" s="93"/>
      <c r="G2037" s="101"/>
      <c r="H2037" s="95"/>
      <c r="I2037" s="96"/>
      <c r="J2037" s="95"/>
      <c r="K2037" s="96"/>
      <c r="L2037" s="89"/>
      <c r="M2037" s="235"/>
      <c r="N2037" s="253">
        <f>ROUND(I2037*H$13*I$13,2)</f>
        <v>0</v>
      </c>
      <c r="O2037" s="254">
        <f t="shared" si="91"/>
        <v>0</v>
      </c>
    </row>
    <row r="2038" spans="1:15" s="28" customFormat="1" ht="22.5" outlineLevel="1" x14ac:dyDescent="0.25">
      <c r="A2038" s="90" t="s">
        <v>4808</v>
      </c>
      <c r="B2038" s="91" t="s">
        <v>4537</v>
      </c>
      <c r="C2038" s="91" t="s">
        <v>677</v>
      </c>
      <c r="D2038" s="91" t="s">
        <v>4679</v>
      </c>
      <c r="E2038" s="92" t="s">
        <v>4680</v>
      </c>
      <c r="F2038" s="93" t="s">
        <v>168</v>
      </c>
      <c r="G2038" s="94">
        <v>0.14076</v>
      </c>
      <c r="H2038" s="95">
        <f>ROUND(I2038/G2038,2)</f>
        <v>97506.61</v>
      </c>
      <c r="I2038" s="96">
        <v>13725.03</v>
      </c>
      <c r="J2038" s="95">
        <f>ROUND(H2038*$H$13*$I$13,2)</f>
        <v>108532.77</v>
      </c>
      <c r="K2038" s="96">
        <f>ROUND(G2038*J2038,2)</f>
        <v>15277.07</v>
      </c>
      <c r="L2038" s="89"/>
      <c r="M2038" s="235"/>
      <c r="N2038" s="253">
        <f>ROUND(I2038*H$13*I$13,2)</f>
        <v>15277.07</v>
      </c>
      <c r="O2038" s="254">
        <f t="shared" si="91"/>
        <v>0</v>
      </c>
    </row>
    <row r="2039" spans="1:15" s="28" customFormat="1" ht="22.5" outlineLevel="1" x14ac:dyDescent="0.25">
      <c r="A2039" s="90" t="s">
        <v>4809</v>
      </c>
      <c r="B2039" s="91" t="s">
        <v>4537</v>
      </c>
      <c r="C2039" s="91" t="s">
        <v>681</v>
      </c>
      <c r="D2039" s="91" t="s">
        <v>4810</v>
      </c>
      <c r="E2039" s="92" t="s">
        <v>4811</v>
      </c>
      <c r="F2039" s="93" t="s">
        <v>172</v>
      </c>
      <c r="G2039" s="101">
        <v>0.13800000000000001</v>
      </c>
      <c r="H2039" s="95">
        <f>ROUND(I2039/G2039,2)</f>
        <v>259445.51</v>
      </c>
      <c r="I2039" s="96">
        <v>35803.480000000003</v>
      </c>
      <c r="J2039" s="95">
        <f>ROUND(H2039*$H$13*$I$13,2)</f>
        <v>288783.92</v>
      </c>
      <c r="K2039" s="96">
        <f>ROUND(G2039*J2039,2)</f>
        <v>39852.18</v>
      </c>
      <c r="L2039" s="89"/>
      <c r="M2039" s="235"/>
      <c r="N2039" s="253">
        <f>ROUND(I2039*H$13*I$13,2)</f>
        <v>39852.18</v>
      </c>
      <c r="O2039" s="254">
        <f t="shared" si="91"/>
        <v>0</v>
      </c>
    </row>
    <row r="2040" spans="1:15" s="28" customFormat="1" ht="15" outlineLevel="1" x14ac:dyDescent="0.25">
      <c r="A2040" s="90" t="s">
        <v>4812</v>
      </c>
      <c r="B2040" s="91" t="s">
        <v>4537</v>
      </c>
      <c r="C2040" s="91" t="s">
        <v>689</v>
      </c>
      <c r="D2040" s="91" t="s">
        <v>4417</v>
      </c>
      <c r="E2040" s="92" t="s">
        <v>4418</v>
      </c>
      <c r="F2040" s="93" t="s">
        <v>4208</v>
      </c>
      <c r="G2040" s="100">
        <v>0.35</v>
      </c>
      <c r="H2040" s="95">
        <f>ROUND(I2040/G2040,2)</f>
        <v>12613.37</v>
      </c>
      <c r="I2040" s="96">
        <v>4414.68</v>
      </c>
      <c r="J2040" s="95">
        <f>ROUND(H2040*$H$13*$I$13,2)</f>
        <v>14039.71</v>
      </c>
      <c r="K2040" s="96">
        <f>ROUND(G2040*J2040,2)</f>
        <v>4913.8999999999996</v>
      </c>
      <c r="L2040" s="89"/>
      <c r="M2040" s="235"/>
      <c r="N2040" s="253">
        <f>ROUND(I2040*H$13*I$13,2)</f>
        <v>4913.8999999999996</v>
      </c>
      <c r="O2040" s="254">
        <f t="shared" si="91"/>
        <v>0</v>
      </c>
    </row>
    <row r="2041" spans="1:15" s="28" customFormat="1" ht="15" outlineLevel="1" x14ac:dyDescent="0.25">
      <c r="A2041" s="90" t="s">
        <v>4813</v>
      </c>
      <c r="B2041" s="91" t="s">
        <v>4537</v>
      </c>
      <c r="C2041" s="91" t="s">
        <v>693</v>
      </c>
      <c r="D2041" s="91" t="s">
        <v>183</v>
      </c>
      <c r="E2041" s="92" t="s">
        <v>184</v>
      </c>
      <c r="F2041" s="93" t="s">
        <v>185</v>
      </c>
      <c r="G2041" s="100">
        <v>3.85</v>
      </c>
      <c r="H2041" s="95">
        <f>ROUND(I2041/G2041,2)</f>
        <v>1461.92</v>
      </c>
      <c r="I2041" s="96">
        <v>5628.39</v>
      </c>
      <c r="J2041" s="95">
        <f>ROUND(H2041*$H$13*$I$13,2)</f>
        <v>1627.24</v>
      </c>
      <c r="K2041" s="96">
        <f>ROUND(G2041*J2041,2)</f>
        <v>6264.87</v>
      </c>
      <c r="L2041" s="89"/>
      <c r="M2041" s="235"/>
      <c r="N2041" s="253">
        <f>ROUND(I2041*H$13*I$13,2)</f>
        <v>6264.86</v>
      </c>
      <c r="O2041" s="254">
        <f t="shared" si="91"/>
        <v>-0.01</v>
      </c>
    </row>
    <row r="2042" spans="1:15" s="28" customFormat="1" ht="22.5" outlineLevel="1" x14ac:dyDescent="0.25">
      <c r="A2042" s="90" t="s">
        <v>4814</v>
      </c>
      <c r="B2042" s="91" t="s">
        <v>4537</v>
      </c>
      <c r="C2042" s="91" t="s">
        <v>699</v>
      </c>
      <c r="D2042" s="91" t="s">
        <v>4815</v>
      </c>
      <c r="E2042" s="92" t="s">
        <v>4816</v>
      </c>
      <c r="F2042" s="93" t="s">
        <v>180</v>
      </c>
      <c r="G2042" s="100">
        <v>0.69</v>
      </c>
      <c r="H2042" s="95">
        <f>ROUND(I2042/G2042,2)</f>
        <v>133718.22</v>
      </c>
      <c r="I2042" s="96">
        <v>92265.57</v>
      </c>
      <c r="J2042" s="95">
        <f>ROUND(H2042*$H$13*$I$13,2)</f>
        <v>148839.24</v>
      </c>
      <c r="K2042" s="96">
        <f>ROUND(G2042*J2042,2)</f>
        <v>102699.08</v>
      </c>
      <c r="L2042" s="89"/>
      <c r="M2042" s="235"/>
      <c r="N2042" s="253">
        <f>ROUND(I2042*H$13*I$13,2)</f>
        <v>102699.07</v>
      </c>
      <c r="O2042" s="254">
        <f t="shared" si="91"/>
        <v>-0.01</v>
      </c>
    </row>
    <row r="2043" spans="1:15" s="28" customFormat="1" ht="22.5" outlineLevel="1" x14ac:dyDescent="0.25">
      <c r="A2043" s="90" t="s">
        <v>4817</v>
      </c>
      <c r="B2043" s="91" t="s">
        <v>4537</v>
      </c>
      <c r="C2043" s="91" t="s">
        <v>4818</v>
      </c>
      <c r="D2043" s="91" t="s">
        <v>4819</v>
      </c>
      <c r="E2043" s="92" t="s">
        <v>4820</v>
      </c>
      <c r="F2043" s="93" t="s">
        <v>489</v>
      </c>
      <c r="G2043" s="100">
        <v>69.69</v>
      </c>
      <c r="H2043" s="95">
        <f>ROUND(I2043/G2043,2)</f>
        <v>773.79</v>
      </c>
      <c r="I2043" s="96">
        <v>53925.65</v>
      </c>
      <c r="J2043" s="95">
        <f>ROUND(H2043*$H$13*$I$13,2)</f>
        <v>861.29</v>
      </c>
      <c r="K2043" s="96">
        <f>ROUND(G2043*J2043,2)</f>
        <v>60023.3</v>
      </c>
      <c r="L2043" s="89"/>
      <c r="M2043" s="235"/>
      <c r="N2043" s="253">
        <f>ROUND(I2043*H$13*I$13,2)</f>
        <v>60023.63</v>
      </c>
      <c r="O2043" s="254">
        <f t="shared" si="91"/>
        <v>0.33</v>
      </c>
    </row>
    <row r="2044" spans="1:15" s="28" customFormat="1" ht="15" outlineLevel="1" x14ac:dyDescent="0.25">
      <c r="A2044" s="90"/>
      <c r="B2044" s="91"/>
      <c r="C2044" s="91"/>
      <c r="D2044" s="91"/>
      <c r="E2044" s="103" t="s">
        <v>4821</v>
      </c>
      <c r="F2044" s="93"/>
      <c r="G2044" s="100"/>
      <c r="H2044" s="95"/>
      <c r="I2044" s="96"/>
      <c r="J2044" s="95"/>
      <c r="K2044" s="96"/>
      <c r="L2044" s="89"/>
      <c r="M2044" s="235"/>
      <c r="N2044" s="253">
        <f>ROUND(I2044*H$13*I$13,2)</f>
        <v>0</v>
      </c>
      <c r="O2044" s="254">
        <f t="shared" si="91"/>
        <v>0</v>
      </c>
    </row>
    <row r="2045" spans="1:15" s="28" customFormat="1" ht="22.5" outlineLevel="1" x14ac:dyDescent="0.25">
      <c r="A2045" s="90" t="s">
        <v>4822</v>
      </c>
      <c r="B2045" s="91" t="s">
        <v>4537</v>
      </c>
      <c r="C2045" s="91" t="s">
        <v>703</v>
      </c>
      <c r="D2045" s="91" t="s">
        <v>4823</v>
      </c>
      <c r="E2045" s="92" t="s">
        <v>4824</v>
      </c>
      <c r="F2045" s="93" t="s">
        <v>4208</v>
      </c>
      <c r="G2045" s="101">
        <v>0.30399999999999999</v>
      </c>
      <c r="H2045" s="95">
        <f>ROUND(I2045/G2045,2)</f>
        <v>235336.02</v>
      </c>
      <c r="I2045" s="96">
        <v>71542.149999999994</v>
      </c>
      <c r="J2045" s="95">
        <f>ROUND(H2045*$H$13*$I$13,2)</f>
        <v>261948.1</v>
      </c>
      <c r="K2045" s="96">
        <f>ROUND(G2045*J2045,2)</f>
        <v>79632.22</v>
      </c>
      <c r="L2045" s="89"/>
      <c r="M2045" s="235"/>
      <c r="N2045" s="253">
        <f>ROUND(I2045*H$13*I$13,2)</f>
        <v>79632.22</v>
      </c>
      <c r="O2045" s="254">
        <f t="shared" si="91"/>
        <v>0</v>
      </c>
    </row>
    <row r="2046" spans="1:15" s="28" customFormat="1" ht="15" outlineLevel="1" x14ac:dyDescent="0.25">
      <c r="A2046" s="90" t="s">
        <v>4825</v>
      </c>
      <c r="B2046" s="91" t="s">
        <v>4537</v>
      </c>
      <c r="C2046" s="91" t="s">
        <v>707</v>
      </c>
      <c r="D2046" s="91" t="s">
        <v>4632</v>
      </c>
      <c r="E2046" s="92" t="s">
        <v>4633</v>
      </c>
      <c r="F2046" s="93" t="s">
        <v>185</v>
      </c>
      <c r="G2046" s="94">
        <v>-0.62624000000000002</v>
      </c>
      <c r="H2046" s="95">
        <f>ROUND(I2046/G2046,2)</f>
        <v>11082.14</v>
      </c>
      <c r="I2046" s="96">
        <v>-6940.08</v>
      </c>
      <c r="J2046" s="95">
        <f>ROUND(H2046*$H$13*$I$13,2)</f>
        <v>12335.32</v>
      </c>
      <c r="K2046" s="96">
        <f>ROUND(G2046*J2046,2)</f>
        <v>-7724.87</v>
      </c>
      <c r="L2046" s="89"/>
      <c r="M2046" s="235"/>
      <c r="N2046" s="253">
        <f>ROUND(I2046*H$13*I$13,2)</f>
        <v>-7724.87</v>
      </c>
      <c r="O2046" s="254">
        <f t="shared" si="91"/>
        <v>0</v>
      </c>
    </row>
    <row r="2047" spans="1:15" s="28" customFormat="1" ht="22.5" outlineLevel="1" x14ac:dyDescent="0.25">
      <c r="A2047" s="90" t="s">
        <v>4826</v>
      </c>
      <c r="B2047" s="91" t="s">
        <v>4537</v>
      </c>
      <c r="C2047" s="91" t="s">
        <v>709</v>
      </c>
      <c r="D2047" s="91" t="s">
        <v>4636</v>
      </c>
      <c r="E2047" s="92" t="s">
        <v>4637</v>
      </c>
      <c r="F2047" s="93" t="s">
        <v>238</v>
      </c>
      <c r="G2047" s="99">
        <v>4</v>
      </c>
      <c r="H2047" s="95">
        <f>ROUND(I2047/G2047,2)</f>
        <v>2107.4</v>
      </c>
      <c r="I2047" s="96">
        <v>8429.58</v>
      </c>
      <c r="J2047" s="95">
        <f>ROUND(H2047*$H$13*$I$13,2)</f>
        <v>2345.71</v>
      </c>
      <c r="K2047" s="96">
        <f>ROUND(G2047*J2047,2)</f>
        <v>9382.84</v>
      </c>
      <c r="L2047" s="89"/>
      <c r="M2047" s="235"/>
      <c r="N2047" s="253">
        <f>ROUND(I2047*H$13*I$13,2)</f>
        <v>9382.81</v>
      </c>
      <c r="O2047" s="254">
        <f t="shared" si="91"/>
        <v>-0.03</v>
      </c>
    </row>
    <row r="2048" spans="1:15" s="28" customFormat="1" ht="22.5" outlineLevel="1" x14ac:dyDescent="0.25">
      <c r="A2048" s="90" t="s">
        <v>4827</v>
      </c>
      <c r="B2048" s="91" t="s">
        <v>4537</v>
      </c>
      <c r="C2048" s="91" t="s">
        <v>4828</v>
      </c>
      <c r="D2048" s="91" t="s">
        <v>4640</v>
      </c>
      <c r="E2048" s="92" t="s">
        <v>4641</v>
      </c>
      <c r="F2048" s="93" t="s">
        <v>238</v>
      </c>
      <c r="G2048" s="99">
        <v>8</v>
      </c>
      <c r="H2048" s="95">
        <f>ROUND(I2048/G2048,2)</f>
        <v>3541.34</v>
      </c>
      <c r="I2048" s="96">
        <v>28330.7</v>
      </c>
      <c r="J2048" s="95">
        <f>ROUND(H2048*$H$13*$I$13,2)</f>
        <v>3941.8</v>
      </c>
      <c r="K2048" s="96">
        <f>ROUND(G2048*J2048,2)</f>
        <v>31534.400000000001</v>
      </c>
      <c r="L2048" s="89"/>
      <c r="M2048" s="235"/>
      <c r="N2048" s="253">
        <f>ROUND(I2048*H$13*I$13,2)</f>
        <v>31534.37</v>
      </c>
      <c r="O2048" s="254">
        <f t="shared" si="91"/>
        <v>-0.03</v>
      </c>
    </row>
    <row r="2049" spans="1:15" s="28" customFormat="1" ht="22.5" outlineLevel="1" x14ac:dyDescent="0.25">
      <c r="A2049" s="90" t="s">
        <v>4829</v>
      </c>
      <c r="B2049" s="91" t="s">
        <v>4537</v>
      </c>
      <c r="C2049" s="91" t="s">
        <v>4830</v>
      </c>
      <c r="D2049" s="91" t="s">
        <v>4644</v>
      </c>
      <c r="E2049" s="92" t="s">
        <v>4645</v>
      </c>
      <c r="F2049" s="93" t="s">
        <v>238</v>
      </c>
      <c r="G2049" s="99">
        <v>4</v>
      </c>
      <c r="H2049" s="95">
        <f>ROUND(I2049/G2049,2)</f>
        <v>1168.71</v>
      </c>
      <c r="I2049" s="96">
        <v>4674.84</v>
      </c>
      <c r="J2049" s="95">
        <f>ROUND(H2049*$H$13*$I$13,2)</f>
        <v>1300.8699999999999</v>
      </c>
      <c r="K2049" s="96">
        <f>ROUND(G2049*J2049,2)</f>
        <v>5203.4799999999996</v>
      </c>
      <c r="L2049" s="89"/>
      <c r="M2049" s="235"/>
      <c r="N2049" s="253">
        <f>ROUND(I2049*H$13*I$13,2)</f>
        <v>5203.4799999999996</v>
      </c>
      <c r="O2049" s="254">
        <f t="shared" si="91"/>
        <v>0</v>
      </c>
    </row>
    <row r="2050" spans="1:15" s="28" customFormat="1" ht="15" outlineLevel="1" x14ac:dyDescent="0.25">
      <c r="A2050" s="90" t="s">
        <v>4831</v>
      </c>
      <c r="B2050" s="91" t="s">
        <v>4537</v>
      </c>
      <c r="C2050" s="91" t="s">
        <v>4832</v>
      </c>
      <c r="D2050" s="91" t="s">
        <v>4673</v>
      </c>
      <c r="E2050" s="92" t="s">
        <v>4674</v>
      </c>
      <c r="F2050" s="93" t="s">
        <v>238</v>
      </c>
      <c r="G2050" s="99">
        <v>4</v>
      </c>
      <c r="H2050" s="95">
        <f>ROUND(I2050/G2050,2)</f>
        <v>5731.47</v>
      </c>
      <c r="I2050" s="96">
        <v>22925.88</v>
      </c>
      <c r="J2050" s="95">
        <f>ROUND(H2050*$H$13*$I$13,2)</f>
        <v>6379.59</v>
      </c>
      <c r="K2050" s="96">
        <f>ROUND(G2050*J2050,2)</f>
        <v>25518.36</v>
      </c>
      <c r="L2050" s="89"/>
      <c r="M2050" s="235"/>
      <c r="N2050" s="253">
        <f>ROUND(I2050*H$13*I$13,2)</f>
        <v>25518.37</v>
      </c>
      <c r="O2050" s="254">
        <f t="shared" si="91"/>
        <v>0.01</v>
      </c>
    </row>
    <row r="2051" spans="1:15" s="28" customFormat="1" ht="22.5" outlineLevel="1" x14ac:dyDescent="0.25">
      <c r="A2051" s="90" t="s">
        <v>4833</v>
      </c>
      <c r="B2051" s="91" t="s">
        <v>4537</v>
      </c>
      <c r="C2051" s="91" t="s">
        <v>4834</v>
      </c>
      <c r="D2051" s="91" t="s">
        <v>4650</v>
      </c>
      <c r="E2051" s="92" t="s">
        <v>4651</v>
      </c>
      <c r="F2051" s="93" t="s">
        <v>297</v>
      </c>
      <c r="G2051" s="101">
        <v>9.6000000000000002E-2</v>
      </c>
      <c r="H2051" s="95">
        <f>ROUND(I2051/G2051,2)</f>
        <v>84602.08</v>
      </c>
      <c r="I2051" s="96">
        <v>8121.8</v>
      </c>
      <c r="J2051" s="95">
        <f>ROUND(H2051*$H$13*$I$13,2)</f>
        <v>94168.98</v>
      </c>
      <c r="K2051" s="96">
        <f>ROUND(G2051*J2051,2)</f>
        <v>9040.2199999999993</v>
      </c>
      <c r="L2051" s="89"/>
      <c r="M2051" s="235"/>
      <c r="N2051" s="253">
        <f>ROUND(I2051*H$13*I$13,2)</f>
        <v>9040.2199999999993</v>
      </c>
      <c r="O2051" s="254">
        <f t="shared" si="91"/>
        <v>0</v>
      </c>
    </row>
    <row r="2052" spans="1:15" s="28" customFormat="1" ht="22.5" outlineLevel="1" x14ac:dyDescent="0.25">
      <c r="A2052" s="90" t="s">
        <v>4835</v>
      </c>
      <c r="B2052" s="91" t="s">
        <v>4537</v>
      </c>
      <c r="C2052" s="91" t="s">
        <v>4836</v>
      </c>
      <c r="D2052" s="91" t="s">
        <v>4619</v>
      </c>
      <c r="E2052" s="92" t="s">
        <v>4620</v>
      </c>
      <c r="F2052" s="93" t="s">
        <v>168</v>
      </c>
      <c r="G2052" s="101">
        <v>0.154</v>
      </c>
      <c r="H2052" s="95">
        <f>ROUND(I2052/G2052,2)</f>
        <v>15218.64</v>
      </c>
      <c r="I2052" s="96">
        <v>2343.67</v>
      </c>
      <c r="J2052" s="95">
        <f>ROUND(H2052*$H$13*$I$13,2)</f>
        <v>16939.580000000002</v>
      </c>
      <c r="K2052" s="96">
        <f>ROUND(G2052*J2052,2)</f>
        <v>2608.6999999999998</v>
      </c>
      <c r="L2052" s="89"/>
      <c r="M2052" s="235"/>
      <c r="N2052" s="253">
        <f>ROUND(I2052*H$13*I$13,2)</f>
        <v>2608.6999999999998</v>
      </c>
      <c r="O2052" s="254">
        <f t="shared" si="91"/>
        <v>0</v>
      </c>
    </row>
    <row r="2053" spans="1:15" s="28" customFormat="1" ht="15" customHeight="1" x14ac:dyDescent="0.25">
      <c r="A2053" s="79" t="s">
        <v>278</v>
      </c>
      <c r="B2053" s="299" t="s">
        <v>4837</v>
      </c>
      <c r="C2053" s="299"/>
      <c r="D2053" s="299"/>
      <c r="E2053" s="80" t="s">
        <v>4838</v>
      </c>
      <c r="F2053" s="81"/>
      <c r="G2053" s="82"/>
      <c r="H2053" s="83">
        <v>3748722.6</v>
      </c>
      <c r="I2053" s="83">
        <f>SUM(I2056:I2086)</f>
        <v>3748722.6</v>
      </c>
      <c r="J2053" s="83"/>
      <c r="K2053" s="83">
        <f t="shared" ref="K2053" si="92">SUM(K2056:K2086)</f>
        <v>4171908.76</v>
      </c>
      <c r="L2053" s="83"/>
      <c r="M2053" s="235"/>
      <c r="N2053" s="253">
        <f>ROUND(I2053*H$13*I$13,2)</f>
        <v>4172632.65</v>
      </c>
      <c r="O2053" s="254">
        <f t="shared" si="91"/>
        <v>723.89</v>
      </c>
    </row>
    <row r="2054" spans="1:15" s="28" customFormat="1" ht="15" customHeight="1" x14ac:dyDescent="0.25">
      <c r="A2054" s="109"/>
      <c r="B2054" s="110"/>
      <c r="C2054" s="110"/>
      <c r="D2054" s="110"/>
      <c r="E2054" s="111" t="s">
        <v>2288</v>
      </c>
      <c r="F2054" s="112"/>
      <c r="G2054" s="113"/>
      <c r="H2054" s="114"/>
      <c r="I2054" s="115">
        <f>I2064</f>
        <v>36776.49</v>
      </c>
      <c r="J2054" s="122"/>
      <c r="K2054" s="115">
        <f t="shared" ref="K2054" si="93">K2064</f>
        <v>40211.410000000003</v>
      </c>
      <c r="L2054" s="115"/>
      <c r="M2054" s="235"/>
      <c r="N2054" s="253">
        <f>ROUND(I2054*H$13*I$13,2)</f>
        <v>40935.22</v>
      </c>
      <c r="O2054" s="254">
        <f t="shared" si="91"/>
        <v>723.81</v>
      </c>
    </row>
    <row r="2055" spans="1:15" s="263" customFormat="1" ht="15" customHeight="1" outlineLevel="1" x14ac:dyDescent="0.25">
      <c r="A2055" s="264"/>
      <c r="B2055" s="265"/>
      <c r="C2055" s="265"/>
      <c r="D2055" s="265"/>
      <c r="E2055" s="266" t="s">
        <v>164</v>
      </c>
      <c r="F2055" s="267"/>
      <c r="G2055" s="268"/>
      <c r="H2055" s="269"/>
      <c r="I2055" s="270"/>
      <c r="J2055" s="95"/>
      <c r="K2055" s="270"/>
      <c r="L2055" s="270"/>
      <c r="M2055" s="260"/>
      <c r="N2055" s="261">
        <f>ROUND(I2055*H$13*I$13,2)</f>
        <v>0</v>
      </c>
      <c r="O2055" s="262">
        <f t="shared" si="91"/>
        <v>0</v>
      </c>
    </row>
    <row r="2056" spans="1:15" s="28" customFormat="1" ht="33.75" outlineLevel="1" x14ac:dyDescent="0.25">
      <c r="A2056" s="90" t="s">
        <v>403</v>
      </c>
      <c r="B2056" s="91" t="s">
        <v>4837</v>
      </c>
      <c r="C2056" s="91" t="s">
        <v>40</v>
      </c>
      <c r="D2056" s="91" t="s">
        <v>4410</v>
      </c>
      <c r="E2056" s="92" t="s">
        <v>4411</v>
      </c>
      <c r="F2056" s="93" t="s">
        <v>168</v>
      </c>
      <c r="G2056" s="94">
        <v>0.17324999999999999</v>
      </c>
      <c r="H2056" s="95">
        <f>ROUND(I2056/G2056,2)</f>
        <v>107700.61</v>
      </c>
      <c r="I2056" s="96">
        <v>18659.13</v>
      </c>
      <c r="J2056" s="95">
        <f>ROUND(H2056*$H$13*$I$13,2)</f>
        <v>119879.52</v>
      </c>
      <c r="K2056" s="96">
        <f>ROUND(G2056*J2056,2)</f>
        <v>20769.13</v>
      </c>
      <c r="L2056" s="89"/>
      <c r="M2056" s="235"/>
      <c r="N2056" s="253">
        <f>ROUND(I2056*H$13*I$13,2)</f>
        <v>20769.13</v>
      </c>
      <c r="O2056" s="254">
        <f t="shared" si="91"/>
        <v>0</v>
      </c>
    </row>
    <row r="2057" spans="1:15" s="28" customFormat="1" ht="22.5" outlineLevel="1" x14ac:dyDescent="0.25">
      <c r="A2057" s="90" t="s">
        <v>2640</v>
      </c>
      <c r="B2057" s="91" t="s">
        <v>4837</v>
      </c>
      <c r="C2057" s="91" t="s">
        <v>41</v>
      </c>
      <c r="D2057" s="91" t="s">
        <v>170</v>
      </c>
      <c r="E2057" s="92" t="s">
        <v>171</v>
      </c>
      <c r="F2057" s="93" t="s">
        <v>172</v>
      </c>
      <c r="G2057" s="97">
        <v>0.1925</v>
      </c>
      <c r="H2057" s="95">
        <f>ROUND(I2057/G2057,2)</f>
        <v>215378.13</v>
      </c>
      <c r="I2057" s="96">
        <v>41460.29</v>
      </c>
      <c r="J2057" s="95">
        <f>ROUND(H2057*$H$13*$I$13,2)</f>
        <v>239733.35</v>
      </c>
      <c r="K2057" s="96">
        <f>ROUND(G2057*J2057,2)</f>
        <v>46148.67</v>
      </c>
      <c r="L2057" s="89"/>
      <c r="M2057" s="235"/>
      <c r="N2057" s="253">
        <f>ROUND(I2057*H$13*I$13,2)</f>
        <v>46148.67</v>
      </c>
      <c r="O2057" s="254">
        <f t="shared" si="91"/>
        <v>0</v>
      </c>
    </row>
    <row r="2058" spans="1:15" s="28" customFormat="1" ht="22.5" outlineLevel="1" x14ac:dyDescent="0.25">
      <c r="A2058" s="90" t="s">
        <v>4839</v>
      </c>
      <c r="B2058" s="91" t="s">
        <v>4837</v>
      </c>
      <c r="C2058" s="91" t="s">
        <v>44</v>
      </c>
      <c r="D2058" s="91" t="s">
        <v>174</v>
      </c>
      <c r="E2058" s="92" t="s">
        <v>175</v>
      </c>
      <c r="F2058" s="93" t="s">
        <v>176</v>
      </c>
      <c r="G2058" s="100">
        <v>19.25</v>
      </c>
      <c r="H2058" s="95">
        <f>ROUND(I2058/G2058,2)</f>
        <v>645.15</v>
      </c>
      <c r="I2058" s="96">
        <v>12419.19</v>
      </c>
      <c r="J2058" s="95">
        <f>ROUND(H2058*$H$13*$I$13,2)</f>
        <v>718.1</v>
      </c>
      <c r="K2058" s="96">
        <f>ROUND(G2058*J2058,2)</f>
        <v>13823.43</v>
      </c>
      <c r="L2058" s="89"/>
      <c r="M2058" s="235"/>
      <c r="N2058" s="253">
        <f>ROUND(I2058*H$13*I$13,2)</f>
        <v>13823.57</v>
      </c>
      <c r="O2058" s="254">
        <f t="shared" si="91"/>
        <v>0.14000000000000001</v>
      </c>
    </row>
    <row r="2059" spans="1:15" s="28" customFormat="1" ht="15" outlineLevel="1" x14ac:dyDescent="0.25">
      <c r="A2059" s="90" t="s">
        <v>4840</v>
      </c>
      <c r="B2059" s="91" t="s">
        <v>4837</v>
      </c>
      <c r="C2059" s="91" t="s">
        <v>46</v>
      </c>
      <c r="D2059" s="91" t="s">
        <v>178</v>
      </c>
      <c r="E2059" s="92" t="s">
        <v>179</v>
      </c>
      <c r="F2059" s="93" t="s">
        <v>180</v>
      </c>
      <c r="G2059" s="98">
        <v>5.5</v>
      </c>
      <c r="H2059" s="95">
        <f>ROUND(I2059/G2059,2)</f>
        <v>14672.22</v>
      </c>
      <c r="I2059" s="96">
        <v>80697.210000000006</v>
      </c>
      <c r="J2059" s="95">
        <f>ROUND(H2059*$H$13*$I$13,2)</f>
        <v>16331.37</v>
      </c>
      <c r="K2059" s="96">
        <f>ROUND(G2059*J2059,2)</f>
        <v>89822.54</v>
      </c>
      <c r="L2059" s="89"/>
      <c r="M2059" s="235"/>
      <c r="N2059" s="253">
        <f>ROUND(I2059*H$13*I$13,2)</f>
        <v>89822.55</v>
      </c>
      <c r="O2059" s="254">
        <f t="shared" si="91"/>
        <v>0.01</v>
      </c>
    </row>
    <row r="2060" spans="1:15" s="28" customFormat="1" ht="15" outlineLevel="1" x14ac:dyDescent="0.25">
      <c r="A2060" s="90" t="s">
        <v>4841</v>
      </c>
      <c r="B2060" s="91" t="s">
        <v>4837</v>
      </c>
      <c r="C2060" s="91" t="s">
        <v>182</v>
      </c>
      <c r="D2060" s="91" t="s">
        <v>183</v>
      </c>
      <c r="E2060" s="92" t="s">
        <v>184</v>
      </c>
      <c r="F2060" s="93" t="s">
        <v>185</v>
      </c>
      <c r="G2060" s="99">
        <v>22</v>
      </c>
      <c r="H2060" s="95">
        <f>ROUND(I2060/G2060,2)</f>
        <v>1461.91</v>
      </c>
      <c r="I2060" s="96">
        <v>32162.12</v>
      </c>
      <c r="J2060" s="95">
        <f>ROUND(H2060*$H$13*$I$13,2)</f>
        <v>1627.22</v>
      </c>
      <c r="K2060" s="96">
        <f>ROUND(G2060*J2060,2)</f>
        <v>35798.839999999997</v>
      </c>
      <c r="L2060" s="89"/>
      <c r="M2060" s="235"/>
      <c r="N2060" s="253">
        <f>ROUND(I2060*H$13*I$13,2)</f>
        <v>35799.050000000003</v>
      </c>
      <c r="O2060" s="254">
        <f t="shared" si="91"/>
        <v>0.21</v>
      </c>
    </row>
    <row r="2061" spans="1:15" s="28" customFormat="1" ht="15" outlineLevel="1" x14ac:dyDescent="0.25">
      <c r="A2061" s="90" t="s">
        <v>4842</v>
      </c>
      <c r="B2061" s="91" t="s">
        <v>4837</v>
      </c>
      <c r="C2061" s="91" t="s">
        <v>50</v>
      </c>
      <c r="D2061" s="91" t="s">
        <v>187</v>
      </c>
      <c r="E2061" s="92" t="s">
        <v>188</v>
      </c>
      <c r="F2061" s="93" t="s">
        <v>172</v>
      </c>
      <c r="G2061" s="97">
        <v>1.7324999999999999</v>
      </c>
      <c r="H2061" s="95">
        <f>ROUND(I2061/G2061,2)</f>
        <v>81143.55</v>
      </c>
      <c r="I2061" s="96">
        <v>140581.20000000001</v>
      </c>
      <c r="J2061" s="95">
        <f>ROUND(H2061*$H$13*$I$13,2)</f>
        <v>90319.360000000001</v>
      </c>
      <c r="K2061" s="96">
        <f>ROUND(G2061*J2061,2)</f>
        <v>156478.29</v>
      </c>
      <c r="L2061" s="89"/>
      <c r="M2061" s="235"/>
      <c r="N2061" s="253">
        <f>ROUND(I2061*H$13*I$13,2)</f>
        <v>156478.29</v>
      </c>
      <c r="O2061" s="254">
        <f t="shared" si="91"/>
        <v>0</v>
      </c>
    </row>
    <row r="2062" spans="1:15" s="28" customFormat="1" ht="15" outlineLevel="1" x14ac:dyDescent="0.25">
      <c r="A2062" s="90"/>
      <c r="B2062" s="91"/>
      <c r="C2062" s="91"/>
      <c r="D2062" s="91"/>
      <c r="E2062" s="103" t="s">
        <v>4843</v>
      </c>
      <c r="F2062" s="93"/>
      <c r="G2062" s="97"/>
      <c r="H2062" s="95"/>
      <c r="I2062" s="96"/>
      <c r="J2062" s="95"/>
      <c r="K2062" s="96"/>
      <c r="L2062" s="89"/>
      <c r="M2062" s="235"/>
      <c r="N2062" s="253">
        <f>ROUND(I2062*H$13*I$13,2)</f>
        <v>0</v>
      </c>
      <c r="O2062" s="254">
        <f t="shared" si="91"/>
        <v>0</v>
      </c>
    </row>
    <row r="2063" spans="1:15" s="28" customFormat="1" ht="22.5" outlineLevel="1" x14ac:dyDescent="0.25">
      <c r="A2063" s="90" t="s">
        <v>4844</v>
      </c>
      <c r="B2063" s="91" t="s">
        <v>4837</v>
      </c>
      <c r="C2063" s="91" t="s">
        <v>54</v>
      </c>
      <c r="D2063" s="91" t="s">
        <v>3039</v>
      </c>
      <c r="E2063" s="92" t="s">
        <v>3040</v>
      </c>
      <c r="F2063" s="93" t="s">
        <v>238</v>
      </c>
      <c r="G2063" s="99">
        <v>1</v>
      </c>
      <c r="H2063" s="95">
        <f>ROUND(I2063/G2063,2)</f>
        <v>5143.45</v>
      </c>
      <c r="I2063" s="96">
        <v>5143.45</v>
      </c>
      <c r="J2063" s="95">
        <f>ROUND(H2063*$H$13*$I$13,2)</f>
        <v>5725.08</v>
      </c>
      <c r="K2063" s="96">
        <f>ROUND(G2063*J2063,2)</f>
        <v>5725.08</v>
      </c>
      <c r="L2063" s="89"/>
      <c r="M2063" s="235"/>
      <c r="N2063" s="253">
        <f>ROUND(I2063*H$13*I$13,2)</f>
        <v>5725.08</v>
      </c>
      <c r="O2063" s="254">
        <f t="shared" si="91"/>
        <v>0</v>
      </c>
    </row>
    <row r="2064" spans="1:15" s="28" customFormat="1" ht="15" outlineLevel="1" x14ac:dyDescent="0.25">
      <c r="A2064" s="116" t="s">
        <v>4845</v>
      </c>
      <c r="B2064" s="117" t="s">
        <v>4837</v>
      </c>
      <c r="C2064" s="117" t="s">
        <v>1950</v>
      </c>
      <c r="D2064" s="117" t="s">
        <v>2602</v>
      </c>
      <c r="E2064" s="118" t="s">
        <v>4846</v>
      </c>
      <c r="F2064" s="119" t="s">
        <v>238</v>
      </c>
      <c r="G2064" s="120">
        <v>1</v>
      </c>
      <c r="H2064" s="95">
        <f>ROUND(I2064/G2064,2)</f>
        <v>36776.49</v>
      </c>
      <c r="I2064" s="121">
        <v>36776.49</v>
      </c>
      <c r="J2064" s="122">
        <f>ROUND(H2064*$I$13,2)</f>
        <v>40211.410000000003</v>
      </c>
      <c r="K2064" s="121">
        <f>ROUND(G2064*J2064,2)</f>
        <v>40211.410000000003</v>
      </c>
      <c r="L2064" s="121" t="s">
        <v>2396</v>
      </c>
      <c r="M2064" s="235"/>
      <c r="N2064" s="253">
        <f>ROUND(I2064*I$13,2)</f>
        <v>40211.410000000003</v>
      </c>
      <c r="O2064" s="254">
        <f t="shared" si="91"/>
        <v>0</v>
      </c>
    </row>
    <row r="2065" spans="1:15" s="263" customFormat="1" ht="15" outlineLevel="1" x14ac:dyDescent="0.25">
      <c r="A2065" s="90"/>
      <c r="B2065" s="91"/>
      <c r="C2065" s="91"/>
      <c r="D2065" s="91"/>
      <c r="E2065" s="103" t="s">
        <v>4847</v>
      </c>
      <c r="F2065" s="93"/>
      <c r="G2065" s="99"/>
      <c r="H2065" s="95"/>
      <c r="I2065" s="96"/>
      <c r="J2065" s="95"/>
      <c r="K2065" s="96"/>
      <c r="L2065" s="96"/>
      <c r="M2065" s="260"/>
      <c r="N2065" s="261">
        <f>ROUND(I2065*H$13*I$13,2)</f>
        <v>0</v>
      </c>
      <c r="O2065" s="262">
        <f t="shared" si="91"/>
        <v>0</v>
      </c>
    </row>
    <row r="2066" spans="1:15" s="28" customFormat="1" ht="15" outlineLevel="1" x14ac:dyDescent="0.25">
      <c r="A2066" s="90" t="s">
        <v>4848</v>
      </c>
      <c r="B2066" s="91" t="s">
        <v>4837</v>
      </c>
      <c r="C2066" s="91" t="s">
        <v>58</v>
      </c>
      <c r="D2066" s="91" t="s">
        <v>200</v>
      </c>
      <c r="E2066" s="92" t="s">
        <v>201</v>
      </c>
      <c r="F2066" s="93" t="s">
        <v>202</v>
      </c>
      <c r="G2066" s="100">
        <v>0.55000000000000004</v>
      </c>
      <c r="H2066" s="95">
        <f>ROUND(I2066/G2066,2)</f>
        <v>393763.45</v>
      </c>
      <c r="I2066" s="96">
        <v>216569.9</v>
      </c>
      <c r="J2066" s="95">
        <f>ROUND(H2066*$H$13*$I$13,2)</f>
        <v>438290.69</v>
      </c>
      <c r="K2066" s="96">
        <f>ROUND(G2066*J2066,2)</f>
        <v>241059.88</v>
      </c>
      <c r="L2066" s="89"/>
      <c r="M2066" s="235"/>
      <c r="N2066" s="253">
        <f>ROUND(I2066*H$13*I$13,2)</f>
        <v>241059.88</v>
      </c>
      <c r="O2066" s="254">
        <f t="shared" si="91"/>
        <v>0</v>
      </c>
    </row>
    <row r="2067" spans="1:15" s="28" customFormat="1" ht="22.5" outlineLevel="1" x14ac:dyDescent="0.25">
      <c r="A2067" s="90" t="s">
        <v>4849</v>
      </c>
      <c r="B2067" s="91" t="s">
        <v>4837</v>
      </c>
      <c r="C2067" s="91" t="s">
        <v>62</v>
      </c>
      <c r="D2067" s="91" t="s">
        <v>3149</v>
      </c>
      <c r="E2067" s="92" t="s">
        <v>3150</v>
      </c>
      <c r="F2067" s="93" t="s">
        <v>180</v>
      </c>
      <c r="G2067" s="98">
        <v>5.5</v>
      </c>
      <c r="H2067" s="95">
        <f>ROUND(I2067/G2067,2)</f>
        <v>13066.48</v>
      </c>
      <c r="I2067" s="96">
        <v>71865.62</v>
      </c>
      <c r="J2067" s="95">
        <f>ROUND(H2067*$H$13*$I$13,2)</f>
        <v>14544.05</v>
      </c>
      <c r="K2067" s="96">
        <f>ROUND(G2067*J2067,2)</f>
        <v>79992.28</v>
      </c>
      <c r="L2067" s="89"/>
      <c r="M2067" s="235"/>
      <c r="N2067" s="253">
        <f>ROUND(I2067*H$13*I$13,2)</f>
        <v>79992.27</v>
      </c>
      <c r="O2067" s="254">
        <f t="shared" si="91"/>
        <v>-0.01</v>
      </c>
    </row>
    <row r="2068" spans="1:15" s="28" customFormat="1" ht="33.75" outlineLevel="1" x14ac:dyDescent="0.25">
      <c r="A2068" s="90" t="s">
        <v>4850</v>
      </c>
      <c r="B2068" s="91" t="s">
        <v>4837</v>
      </c>
      <c r="C2068" s="91" t="s">
        <v>2013</v>
      </c>
      <c r="D2068" s="91" t="s">
        <v>4851</v>
      </c>
      <c r="E2068" s="92" t="s">
        <v>4852</v>
      </c>
      <c r="F2068" s="93" t="s">
        <v>210</v>
      </c>
      <c r="G2068" s="101">
        <v>0.56100000000000005</v>
      </c>
      <c r="H2068" s="95">
        <f>ROUND(I2068/G2068,2)</f>
        <v>220232.35</v>
      </c>
      <c r="I2068" s="96">
        <v>123550.35</v>
      </c>
      <c r="J2068" s="95">
        <f>ROUND(H2068*$H$13*$I$13,2)</f>
        <v>245136.49</v>
      </c>
      <c r="K2068" s="96">
        <f>ROUND(G2068*J2068,2)</f>
        <v>137521.57</v>
      </c>
      <c r="L2068" s="89"/>
      <c r="M2068" s="235"/>
      <c r="N2068" s="253">
        <f>ROUND(I2068*H$13*I$13,2)</f>
        <v>137521.57</v>
      </c>
      <c r="O2068" s="254">
        <f t="shared" si="91"/>
        <v>0</v>
      </c>
    </row>
    <row r="2069" spans="1:15" s="28" customFormat="1" ht="15" outlineLevel="1" x14ac:dyDescent="0.25">
      <c r="A2069" s="90" t="s">
        <v>4853</v>
      </c>
      <c r="B2069" s="91" t="s">
        <v>4837</v>
      </c>
      <c r="C2069" s="91" t="s">
        <v>70</v>
      </c>
      <c r="D2069" s="91" t="s">
        <v>228</v>
      </c>
      <c r="E2069" s="92" t="s">
        <v>229</v>
      </c>
      <c r="F2069" s="93" t="s">
        <v>202</v>
      </c>
      <c r="G2069" s="100">
        <v>0.55000000000000004</v>
      </c>
      <c r="H2069" s="95">
        <f>ROUND(I2069/G2069,2)</f>
        <v>21625.599999999999</v>
      </c>
      <c r="I2069" s="96">
        <v>11894.08</v>
      </c>
      <c r="J2069" s="95">
        <f>ROUND(H2069*$H$13*$I$13,2)</f>
        <v>24071.05</v>
      </c>
      <c r="K2069" s="96">
        <f>ROUND(G2069*J2069,2)</f>
        <v>13239.08</v>
      </c>
      <c r="L2069" s="89"/>
      <c r="M2069" s="235"/>
      <c r="N2069" s="253">
        <f>ROUND(I2069*H$13*I$13,2)</f>
        <v>13239.08</v>
      </c>
      <c r="O2069" s="254">
        <f t="shared" si="91"/>
        <v>0</v>
      </c>
    </row>
    <row r="2070" spans="1:15" s="28" customFormat="1" ht="15" outlineLevel="1" x14ac:dyDescent="0.25">
      <c r="A2070" s="90" t="s">
        <v>4854</v>
      </c>
      <c r="B2070" s="91" t="s">
        <v>4837</v>
      </c>
      <c r="C2070" s="91" t="s">
        <v>2040</v>
      </c>
      <c r="D2070" s="91" t="s">
        <v>232</v>
      </c>
      <c r="E2070" s="92" t="s">
        <v>233</v>
      </c>
      <c r="F2070" s="93" t="s">
        <v>180</v>
      </c>
      <c r="G2070" s="98">
        <v>5.5</v>
      </c>
      <c r="H2070" s="95">
        <f>ROUND(I2070/G2070,2)</f>
        <v>688.23</v>
      </c>
      <c r="I2070" s="96">
        <v>3785.25</v>
      </c>
      <c r="J2070" s="95">
        <f>ROUND(H2070*$H$13*$I$13,2)</f>
        <v>766.06</v>
      </c>
      <c r="K2070" s="96">
        <f>ROUND(G2070*J2070,2)</f>
        <v>4213.33</v>
      </c>
      <c r="L2070" s="89"/>
      <c r="M2070" s="235"/>
      <c r="N2070" s="253">
        <f>ROUND(I2070*H$13*I$13,2)</f>
        <v>4213.29</v>
      </c>
      <c r="O2070" s="254">
        <f t="shared" si="91"/>
        <v>-0.04</v>
      </c>
    </row>
    <row r="2071" spans="1:15" s="28" customFormat="1" ht="15" outlineLevel="1" x14ac:dyDescent="0.25">
      <c r="A2071" s="90"/>
      <c r="B2071" s="91"/>
      <c r="C2071" s="91"/>
      <c r="D2071" s="91"/>
      <c r="E2071" s="103" t="s">
        <v>4855</v>
      </c>
      <c r="F2071" s="93"/>
      <c r="G2071" s="98"/>
      <c r="H2071" s="95"/>
      <c r="I2071" s="96"/>
      <c r="J2071" s="95"/>
      <c r="K2071" s="96"/>
      <c r="L2071" s="89"/>
      <c r="M2071" s="235"/>
      <c r="N2071" s="253">
        <f>ROUND(I2071*H$13*I$13,2)</f>
        <v>0</v>
      </c>
      <c r="O2071" s="254">
        <f t="shared" si="91"/>
        <v>0</v>
      </c>
    </row>
    <row r="2072" spans="1:15" s="28" customFormat="1" ht="15" outlineLevel="1" x14ac:dyDescent="0.25">
      <c r="A2072" s="90" t="s">
        <v>4856</v>
      </c>
      <c r="B2072" s="91" t="s">
        <v>4837</v>
      </c>
      <c r="C2072" s="91" t="s">
        <v>91</v>
      </c>
      <c r="D2072" s="91" t="s">
        <v>3137</v>
      </c>
      <c r="E2072" s="92" t="s">
        <v>3138</v>
      </c>
      <c r="F2072" s="93" t="s">
        <v>180</v>
      </c>
      <c r="G2072" s="99">
        <v>3</v>
      </c>
      <c r="H2072" s="95">
        <f>ROUND(I2072/G2072,2)</f>
        <v>19495.7</v>
      </c>
      <c r="I2072" s="96">
        <v>58487.1</v>
      </c>
      <c r="J2072" s="95">
        <f>ROUND(H2072*$H$13*$I$13,2)</f>
        <v>21700.3</v>
      </c>
      <c r="K2072" s="96">
        <f>ROUND(G2072*J2072,2)</f>
        <v>65100.9</v>
      </c>
      <c r="L2072" s="89"/>
      <c r="M2072" s="235"/>
      <c r="N2072" s="253">
        <f>ROUND(I2072*H$13*I$13,2)</f>
        <v>65100.89</v>
      </c>
      <c r="O2072" s="254">
        <f t="shared" si="91"/>
        <v>-0.01</v>
      </c>
    </row>
    <row r="2073" spans="1:15" s="28" customFormat="1" ht="22.5" outlineLevel="1" x14ac:dyDescent="0.25">
      <c r="A2073" s="90" t="s">
        <v>4857</v>
      </c>
      <c r="B2073" s="91" t="s">
        <v>4837</v>
      </c>
      <c r="C2073" s="91" t="s">
        <v>207</v>
      </c>
      <c r="D2073" s="91" t="s">
        <v>4858</v>
      </c>
      <c r="E2073" s="92" t="s">
        <v>4859</v>
      </c>
      <c r="F2073" s="93" t="s">
        <v>2011</v>
      </c>
      <c r="G2073" s="98">
        <v>30.6</v>
      </c>
      <c r="H2073" s="95">
        <f>ROUND(I2073/G2073,2)</f>
        <v>495.06</v>
      </c>
      <c r="I2073" s="96">
        <v>15148.93</v>
      </c>
      <c r="J2073" s="95">
        <f>ROUND(H2073*$H$13*$I$13,2)</f>
        <v>551.04</v>
      </c>
      <c r="K2073" s="96">
        <f>ROUND(G2073*J2073,2)</f>
        <v>16861.82</v>
      </c>
      <c r="L2073" s="89"/>
      <c r="M2073" s="235"/>
      <c r="N2073" s="253">
        <f>ROUND(I2073*H$13*I$13,2)</f>
        <v>16861.990000000002</v>
      </c>
      <c r="O2073" s="254">
        <f t="shared" si="91"/>
        <v>0.17</v>
      </c>
    </row>
    <row r="2074" spans="1:15" s="28" customFormat="1" ht="33.75" outlineLevel="1" x14ac:dyDescent="0.25">
      <c r="A2074" s="90" t="s">
        <v>4860</v>
      </c>
      <c r="B2074" s="91" t="s">
        <v>4837</v>
      </c>
      <c r="C2074" s="91" t="s">
        <v>94</v>
      </c>
      <c r="D2074" s="91" t="s">
        <v>4861</v>
      </c>
      <c r="E2074" s="92" t="s">
        <v>4862</v>
      </c>
      <c r="F2074" s="93" t="s">
        <v>180</v>
      </c>
      <c r="G2074" s="99">
        <v>3</v>
      </c>
      <c r="H2074" s="95">
        <f>ROUND(I2074/G2074,2)</f>
        <v>5261.62</v>
      </c>
      <c r="I2074" s="96">
        <v>15784.85</v>
      </c>
      <c r="J2074" s="95">
        <f>ROUND(H2074*$H$13*$I$13,2)</f>
        <v>5856.61</v>
      </c>
      <c r="K2074" s="96">
        <f>ROUND(G2074*J2074,2)</f>
        <v>17569.830000000002</v>
      </c>
      <c r="L2074" s="89"/>
      <c r="M2074" s="235"/>
      <c r="N2074" s="253">
        <f>ROUND(I2074*H$13*I$13,2)</f>
        <v>17569.82</v>
      </c>
      <c r="O2074" s="254">
        <f t="shared" si="91"/>
        <v>-0.01</v>
      </c>
    </row>
    <row r="2075" spans="1:15" s="28" customFormat="1" ht="33.75" outlineLevel="1" x14ac:dyDescent="0.25">
      <c r="A2075" s="90" t="s">
        <v>4863</v>
      </c>
      <c r="B2075" s="91" t="s">
        <v>4837</v>
      </c>
      <c r="C2075" s="91" t="s">
        <v>216</v>
      </c>
      <c r="D2075" s="91" t="s">
        <v>4864</v>
      </c>
      <c r="E2075" s="92" t="s">
        <v>4865</v>
      </c>
      <c r="F2075" s="93" t="s">
        <v>210</v>
      </c>
      <c r="G2075" s="101">
        <v>0.30599999999999999</v>
      </c>
      <c r="H2075" s="95">
        <f>ROUND(I2075/G2075,2)</f>
        <v>47081.11</v>
      </c>
      <c r="I2075" s="96">
        <v>14406.82</v>
      </c>
      <c r="J2075" s="95">
        <f>ROUND(H2075*$H$13*$I$13,2)</f>
        <v>52405.1</v>
      </c>
      <c r="K2075" s="96">
        <f>ROUND(G2075*J2075,2)</f>
        <v>16035.96</v>
      </c>
      <c r="L2075" s="89"/>
      <c r="M2075" s="235"/>
      <c r="N2075" s="253">
        <f>ROUND(I2075*H$13*I$13,2)</f>
        <v>16035.96</v>
      </c>
      <c r="O2075" s="254">
        <f t="shared" si="91"/>
        <v>0</v>
      </c>
    </row>
    <row r="2076" spans="1:15" s="28" customFormat="1" ht="15" outlineLevel="1" x14ac:dyDescent="0.25">
      <c r="A2076" s="90"/>
      <c r="B2076" s="91"/>
      <c r="C2076" s="91"/>
      <c r="D2076" s="91"/>
      <c r="E2076" s="103" t="s">
        <v>4866</v>
      </c>
      <c r="F2076" s="93"/>
      <c r="G2076" s="101"/>
      <c r="H2076" s="95"/>
      <c r="I2076" s="96"/>
      <c r="J2076" s="95"/>
      <c r="K2076" s="96"/>
      <c r="L2076" s="89"/>
      <c r="M2076" s="235"/>
      <c r="N2076" s="253">
        <f>ROUND(I2076*H$13*I$13,2)</f>
        <v>0</v>
      </c>
      <c r="O2076" s="254">
        <f t="shared" si="91"/>
        <v>0</v>
      </c>
    </row>
    <row r="2077" spans="1:15" s="28" customFormat="1" ht="22.5" outlineLevel="1" x14ac:dyDescent="0.25">
      <c r="A2077" s="90" t="s">
        <v>4867</v>
      </c>
      <c r="B2077" s="91" t="s">
        <v>4837</v>
      </c>
      <c r="C2077" s="91" t="s">
        <v>95</v>
      </c>
      <c r="D2077" s="91" t="s">
        <v>4868</v>
      </c>
      <c r="E2077" s="92" t="s">
        <v>4869</v>
      </c>
      <c r="F2077" s="93" t="s">
        <v>297</v>
      </c>
      <c r="G2077" s="100">
        <v>2.88</v>
      </c>
      <c r="H2077" s="95">
        <f>ROUND(I2077/G2077,2)</f>
        <v>68009.7</v>
      </c>
      <c r="I2077" s="96">
        <v>195867.95</v>
      </c>
      <c r="J2077" s="95">
        <f>ROUND(H2077*$H$13*$I$13,2)</f>
        <v>75700.320000000007</v>
      </c>
      <c r="K2077" s="96">
        <f>ROUND(G2077*J2077,2)</f>
        <v>218016.92</v>
      </c>
      <c r="L2077" s="89"/>
      <c r="M2077" s="235"/>
      <c r="N2077" s="253">
        <f>ROUND(I2077*H$13*I$13,2)</f>
        <v>218016.93</v>
      </c>
      <c r="O2077" s="254">
        <f t="shared" si="91"/>
        <v>0.01</v>
      </c>
    </row>
    <row r="2078" spans="1:15" s="28" customFormat="1" ht="15" outlineLevel="1" x14ac:dyDescent="0.25">
      <c r="A2078" s="90" t="s">
        <v>4870</v>
      </c>
      <c r="B2078" s="91" t="s">
        <v>4837</v>
      </c>
      <c r="C2078" s="91" t="s">
        <v>224</v>
      </c>
      <c r="D2078" s="91" t="s">
        <v>3025</v>
      </c>
      <c r="E2078" s="92" t="s">
        <v>4871</v>
      </c>
      <c r="F2078" s="93" t="s">
        <v>2164</v>
      </c>
      <c r="G2078" s="99">
        <v>30</v>
      </c>
      <c r="H2078" s="95">
        <f>ROUND(I2078/G2078,2)</f>
        <v>37136.58</v>
      </c>
      <c r="I2078" s="96">
        <v>1114097.3999999999</v>
      </c>
      <c r="J2078" s="95">
        <f>ROUND(H2078*$H$13*$I$13,2)</f>
        <v>41336.03</v>
      </c>
      <c r="K2078" s="96">
        <f>ROUND(G2078*J2078,2)</f>
        <v>1240080.8999999999</v>
      </c>
      <c r="L2078" s="89"/>
      <c r="M2078" s="235"/>
      <c r="N2078" s="253">
        <f>ROUND(I2078*H$13*I$13,2)</f>
        <v>1240080.8700000001</v>
      </c>
      <c r="O2078" s="254">
        <f t="shared" ref="O2078:O2141" si="94">N2078-K2078</f>
        <v>-0.03</v>
      </c>
    </row>
    <row r="2079" spans="1:15" s="28" customFormat="1" ht="15" outlineLevel="1" x14ac:dyDescent="0.25">
      <c r="A2079" s="90" t="s">
        <v>4872</v>
      </c>
      <c r="B2079" s="91" t="s">
        <v>4837</v>
      </c>
      <c r="C2079" s="91" t="s">
        <v>115</v>
      </c>
      <c r="D2079" s="91" t="s">
        <v>4873</v>
      </c>
      <c r="E2079" s="92" t="s">
        <v>4874</v>
      </c>
      <c r="F2079" s="93" t="s">
        <v>297</v>
      </c>
      <c r="G2079" s="100">
        <v>0.36</v>
      </c>
      <c r="H2079" s="95">
        <f>ROUND(I2079/G2079,2)</f>
        <v>25875.61</v>
      </c>
      <c r="I2079" s="96">
        <v>9315.2199999999993</v>
      </c>
      <c r="J2079" s="95">
        <f>ROUND(H2079*$H$13*$I$13,2)</f>
        <v>28801.66</v>
      </c>
      <c r="K2079" s="96">
        <f>ROUND(G2079*J2079,2)</f>
        <v>10368.6</v>
      </c>
      <c r="L2079" s="89"/>
      <c r="M2079" s="235"/>
      <c r="N2079" s="253">
        <f>ROUND(I2079*H$13*I$13,2)</f>
        <v>10368.6</v>
      </c>
      <c r="O2079" s="254">
        <f t="shared" si="94"/>
        <v>0</v>
      </c>
    </row>
    <row r="2080" spans="1:15" s="28" customFormat="1" ht="15" outlineLevel="1" x14ac:dyDescent="0.25">
      <c r="A2080" s="90" t="s">
        <v>4875</v>
      </c>
      <c r="B2080" s="91" t="s">
        <v>4837</v>
      </c>
      <c r="C2080" s="91" t="s">
        <v>231</v>
      </c>
      <c r="D2080" s="91" t="s">
        <v>3025</v>
      </c>
      <c r="E2080" s="92" t="s">
        <v>4876</v>
      </c>
      <c r="F2080" s="93" t="s">
        <v>2164</v>
      </c>
      <c r="G2080" s="99">
        <v>30</v>
      </c>
      <c r="H2080" s="95">
        <f>ROUND(I2080/G2080,2)</f>
        <v>10151.1</v>
      </c>
      <c r="I2080" s="96">
        <v>304532.96999999997</v>
      </c>
      <c r="J2080" s="95">
        <f>ROUND(H2080*$H$13*$I$13,2)</f>
        <v>11299</v>
      </c>
      <c r="K2080" s="96">
        <f>ROUND(G2080*J2080,2)</f>
        <v>338970</v>
      </c>
      <c r="L2080" s="89"/>
      <c r="M2080" s="235"/>
      <c r="N2080" s="253">
        <f>ROUND(I2080*H$13*I$13,2)</f>
        <v>338969.92</v>
      </c>
      <c r="O2080" s="254">
        <f t="shared" si="94"/>
        <v>-0.08</v>
      </c>
    </row>
    <row r="2081" spans="1:15" s="28" customFormat="1" ht="15" outlineLevel="1" x14ac:dyDescent="0.25">
      <c r="A2081" s="90" t="s">
        <v>4877</v>
      </c>
      <c r="B2081" s="91" t="s">
        <v>4837</v>
      </c>
      <c r="C2081" s="91" t="s">
        <v>235</v>
      </c>
      <c r="D2081" s="91" t="s">
        <v>1600</v>
      </c>
      <c r="E2081" s="92" t="s">
        <v>4878</v>
      </c>
      <c r="F2081" s="93" t="s">
        <v>185</v>
      </c>
      <c r="G2081" s="98">
        <v>7.5</v>
      </c>
      <c r="H2081" s="95">
        <f>ROUND(I2081/G2081,2)</f>
        <v>6595.24</v>
      </c>
      <c r="I2081" s="96">
        <v>49464.31</v>
      </c>
      <c r="J2081" s="95">
        <f>ROUND(H2081*$H$13*$I$13,2)</f>
        <v>7341.04</v>
      </c>
      <c r="K2081" s="96">
        <f>ROUND(G2081*J2081,2)</f>
        <v>55057.8</v>
      </c>
      <c r="L2081" s="89"/>
      <c r="M2081" s="235"/>
      <c r="N2081" s="253">
        <f>ROUND(I2081*H$13*I$13,2)</f>
        <v>55057.79</v>
      </c>
      <c r="O2081" s="254">
        <f t="shared" si="94"/>
        <v>-0.01</v>
      </c>
    </row>
    <row r="2082" spans="1:15" s="28" customFormat="1" ht="15" outlineLevel="1" x14ac:dyDescent="0.25">
      <c r="A2082" s="90" t="s">
        <v>4879</v>
      </c>
      <c r="B2082" s="91" t="s">
        <v>4837</v>
      </c>
      <c r="C2082" s="91" t="s">
        <v>240</v>
      </c>
      <c r="D2082" s="91" t="s">
        <v>4880</v>
      </c>
      <c r="E2082" s="92" t="s">
        <v>4881</v>
      </c>
      <c r="F2082" s="93" t="s">
        <v>238</v>
      </c>
      <c r="G2082" s="99">
        <v>30</v>
      </c>
      <c r="H2082" s="95">
        <f>ROUND(I2082/G2082,2)</f>
        <v>1723.51</v>
      </c>
      <c r="I2082" s="96">
        <v>51705.2</v>
      </c>
      <c r="J2082" s="95">
        <f>ROUND(H2082*$H$13*$I$13,2)</f>
        <v>1918.41</v>
      </c>
      <c r="K2082" s="96">
        <f>ROUND(G2082*J2082,2)</f>
        <v>57552.3</v>
      </c>
      <c r="L2082" s="89"/>
      <c r="M2082" s="235"/>
      <c r="N2082" s="253">
        <f>ROUND(I2082*H$13*I$13,2)</f>
        <v>57552.09</v>
      </c>
      <c r="O2082" s="254">
        <f t="shared" si="94"/>
        <v>-0.21</v>
      </c>
    </row>
    <row r="2083" spans="1:15" s="28" customFormat="1" ht="15" outlineLevel="1" x14ac:dyDescent="0.25">
      <c r="A2083" s="90" t="s">
        <v>4882</v>
      </c>
      <c r="B2083" s="91" t="s">
        <v>4837</v>
      </c>
      <c r="C2083" s="91" t="s">
        <v>243</v>
      </c>
      <c r="D2083" s="91" t="s">
        <v>3025</v>
      </c>
      <c r="E2083" s="92" t="s">
        <v>4883</v>
      </c>
      <c r="F2083" s="93" t="s">
        <v>238</v>
      </c>
      <c r="G2083" s="99">
        <v>30</v>
      </c>
      <c r="H2083" s="95">
        <f>ROUND(I2083/G2083,2)</f>
        <v>3171.53</v>
      </c>
      <c r="I2083" s="96">
        <v>95145.9</v>
      </c>
      <c r="J2083" s="95">
        <f>ROUND(H2083*$H$13*$I$13,2)</f>
        <v>3530.17</v>
      </c>
      <c r="K2083" s="96">
        <f>ROUND(G2083*J2083,2)</f>
        <v>105905.1</v>
      </c>
      <c r="L2083" s="89"/>
      <c r="M2083" s="235"/>
      <c r="N2083" s="253">
        <f>ROUND(I2083*H$13*I$13,2)</f>
        <v>105905.11</v>
      </c>
      <c r="O2083" s="254">
        <f t="shared" si="94"/>
        <v>0.01</v>
      </c>
    </row>
    <row r="2084" spans="1:15" s="28" customFormat="1" ht="15" outlineLevel="1" x14ac:dyDescent="0.25">
      <c r="A2084" s="90" t="s">
        <v>4884</v>
      </c>
      <c r="B2084" s="91" t="s">
        <v>4837</v>
      </c>
      <c r="C2084" s="91" t="s">
        <v>252</v>
      </c>
      <c r="D2084" s="91" t="s">
        <v>4885</v>
      </c>
      <c r="E2084" s="92" t="s">
        <v>4886</v>
      </c>
      <c r="F2084" s="93" t="s">
        <v>238</v>
      </c>
      <c r="G2084" s="99">
        <v>30</v>
      </c>
      <c r="H2084" s="95">
        <f>ROUND(I2084/G2084,2)</f>
        <v>1727.17</v>
      </c>
      <c r="I2084" s="96">
        <v>51815.08</v>
      </c>
      <c r="J2084" s="95">
        <f>ROUND(H2084*$H$13*$I$13,2)</f>
        <v>1922.48</v>
      </c>
      <c r="K2084" s="96">
        <f>ROUND(G2084*J2084,2)</f>
        <v>57674.400000000001</v>
      </c>
      <c r="L2084" s="89"/>
      <c r="M2084" s="235"/>
      <c r="N2084" s="253">
        <f>ROUND(I2084*H$13*I$13,2)</f>
        <v>57674.39</v>
      </c>
      <c r="O2084" s="254">
        <f t="shared" si="94"/>
        <v>-0.01</v>
      </c>
    </row>
    <row r="2085" spans="1:15" s="28" customFormat="1" ht="15" outlineLevel="1" x14ac:dyDescent="0.25">
      <c r="A2085" s="90" t="s">
        <v>4887</v>
      </c>
      <c r="B2085" s="91" t="s">
        <v>4837</v>
      </c>
      <c r="C2085" s="91" t="s">
        <v>349</v>
      </c>
      <c r="D2085" s="91" t="s">
        <v>3025</v>
      </c>
      <c r="E2085" s="92" t="s">
        <v>4888</v>
      </c>
      <c r="F2085" s="93" t="s">
        <v>2164</v>
      </c>
      <c r="G2085" s="99">
        <v>15</v>
      </c>
      <c r="H2085" s="95">
        <f>ROUND(I2085/G2085,2)</f>
        <v>30228.34</v>
      </c>
      <c r="I2085" s="96">
        <v>453425.05</v>
      </c>
      <c r="J2085" s="95">
        <f>ROUND(H2085*$H$13*$I$13,2)</f>
        <v>33646.6</v>
      </c>
      <c r="K2085" s="96">
        <f>ROUND(G2085*J2085,2)</f>
        <v>504699</v>
      </c>
      <c r="L2085" s="89"/>
      <c r="M2085" s="235"/>
      <c r="N2085" s="253">
        <f>ROUND(I2085*H$13*I$13,2)</f>
        <v>504698.9</v>
      </c>
      <c r="O2085" s="254">
        <f t="shared" si="94"/>
        <v>-0.1</v>
      </c>
    </row>
    <row r="2086" spans="1:15" s="28" customFormat="1" ht="15" outlineLevel="1" x14ac:dyDescent="0.25">
      <c r="A2086" s="90" t="s">
        <v>4889</v>
      </c>
      <c r="B2086" s="91" t="s">
        <v>4837</v>
      </c>
      <c r="C2086" s="91" t="s">
        <v>353</v>
      </c>
      <c r="D2086" s="91" t="s">
        <v>3025</v>
      </c>
      <c r="E2086" s="92" t="s">
        <v>4890</v>
      </c>
      <c r="F2086" s="93" t="s">
        <v>2164</v>
      </c>
      <c r="G2086" s="99">
        <v>15</v>
      </c>
      <c r="H2086" s="95">
        <f>ROUND(I2086/G2086,2)</f>
        <v>34930.769999999997</v>
      </c>
      <c r="I2086" s="96">
        <v>523961.54</v>
      </c>
      <c r="J2086" s="95">
        <f>ROUND(H2086*$H$13*$I$13,2)</f>
        <v>38880.78</v>
      </c>
      <c r="K2086" s="96">
        <f>ROUND(G2086*J2086,2)</f>
        <v>583211.69999999995</v>
      </c>
      <c r="L2086" s="89"/>
      <c r="M2086" s="235"/>
      <c r="N2086" s="253">
        <f>ROUND(I2086*H$13*I$13,2)</f>
        <v>583211.74</v>
      </c>
      <c r="O2086" s="254">
        <f t="shared" si="94"/>
        <v>0.04</v>
      </c>
    </row>
    <row r="2087" spans="1:15" s="28" customFormat="1" ht="15" customHeight="1" x14ac:dyDescent="0.25">
      <c r="A2087" s="79" t="s">
        <v>407</v>
      </c>
      <c r="B2087" s="299" t="s">
        <v>4891</v>
      </c>
      <c r="C2087" s="299"/>
      <c r="D2087" s="299"/>
      <c r="E2087" s="80" t="s">
        <v>0</v>
      </c>
      <c r="F2087" s="81"/>
      <c r="G2087" s="82"/>
      <c r="H2087" s="83">
        <v>105145980.89</v>
      </c>
      <c r="I2087" s="83">
        <f>SUM(I2090:I2490)</f>
        <v>104936928.15000001</v>
      </c>
      <c r="J2087" s="83"/>
      <c r="K2087" s="83">
        <f>SUM(K2090:K2490)</f>
        <v>116747590.25</v>
      </c>
      <c r="L2087" s="83"/>
      <c r="M2087" s="235"/>
      <c r="N2087" s="253">
        <f>ROUND(I2087*H$13*I$13,2)</f>
        <v>116803321.91</v>
      </c>
      <c r="O2087" s="254">
        <f t="shared" si="94"/>
        <v>55731.66</v>
      </c>
    </row>
    <row r="2088" spans="1:15" s="28" customFormat="1" ht="15" customHeight="1" x14ac:dyDescent="0.25">
      <c r="A2088" s="109"/>
      <c r="B2088" s="110"/>
      <c r="C2088" s="110"/>
      <c r="D2088" s="110"/>
      <c r="E2088" s="111" t="s">
        <v>2288</v>
      </c>
      <c r="F2088" s="112"/>
      <c r="G2088" s="113"/>
      <c r="H2088" s="114"/>
      <c r="I2088" s="115">
        <f>SUM(I2422:I2439)</f>
        <v>2834744.15</v>
      </c>
      <c r="J2088" s="122"/>
      <c r="K2088" s="115">
        <f t="shared" ref="K2088" si="95">SUM(K2422:K2439)</f>
        <v>3099509.39</v>
      </c>
      <c r="L2088" s="115"/>
      <c r="M2088" s="235"/>
      <c r="N2088" s="253">
        <f>ROUND(I2088*H$13*I$13,2)</f>
        <v>3155300.42</v>
      </c>
      <c r="O2088" s="254">
        <f t="shared" si="94"/>
        <v>55791.03</v>
      </c>
    </row>
    <row r="2089" spans="1:15" s="263" customFormat="1" ht="15" customHeight="1" outlineLevel="1" x14ac:dyDescent="0.25">
      <c r="A2089" s="264"/>
      <c r="B2089" s="265"/>
      <c r="C2089" s="265"/>
      <c r="D2089" s="265"/>
      <c r="E2089" s="266" t="s">
        <v>4892</v>
      </c>
      <c r="F2089" s="267"/>
      <c r="G2089" s="268"/>
      <c r="H2089" s="269"/>
      <c r="I2089" s="270"/>
      <c r="J2089" s="95"/>
      <c r="K2089" s="270"/>
      <c r="L2089" s="270"/>
      <c r="M2089" s="260"/>
      <c r="N2089" s="261">
        <f>ROUND(I2089*H$13*I$13,2)</f>
        <v>0</v>
      </c>
      <c r="O2089" s="262">
        <f t="shared" si="94"/>
        <v>0</v>
      </c>
    </row>
    <row r="2090" spans="1:15" s="28" customFormat="1" ht="22.5" outlineLevel="1" x14ac:dyDescent="0.25">
      <c r="A2090" s="90" t="s">
        <v>411</v>
      </c>
      <c r="B2090" s="91" t="s">
        <v>4893</v>
      </c>
      <c r="C2090" s="91" t="s">
        <v>40</v>
      </c>
      <c r="D2090" s="91" t="s">
        <v>4894</v>
      </c>
      <c r="E2090" s="92" t="s">
        <v>4895</v>
      </c>
      <c r="F2090" s="93" t="s">
        <v>168</v>
      </c>
      <c r="G2090" s="94">
        <v>5.0186400000000004</v>
      </c>
      <c r="H2090" s="95">
        <f>ROUND(I2090/G2090,2)</f>
        <v>13070.28</v>
      </c>
      <c r="I2090" s="96">
        <v>65595.03</v>
      </c>
      <c r="J2090" s="95">
        <f>ROUND(H2090*$H$13*$I$13,2)</f>
        <v>14548.28</v>
      </c>
      <c r="K2090" s="96">
        <f>ROUND(G2090*J2090,2)</f>
        <v>73012.58</v>
      </c>
      <c r="L2090" s="89"/>
      <c r="M2090" s="235"/>
      <c r="N2090" s="253">
        <f>ROUND(I2090*H$13*I$13,2)</f>
        <v>73012.59</v>
      </c>
      <c r="O2090" s="254">
        <f t="shared" si="94"/>
        <v>0.01</v>
      </c>
    </row>
    <row r="2091" spans="1:15" s="28" customFormat="1" ht="22.5" outlineLevel="1" x14ac:dyDescent="0.25">
      <c r="A2091" s="90" t="s">
        <v>2806</v>
      </c>
      <c r="B2091" s="91" t="s">
        <v>4893</v>
      </c>
      <c r="C2091" s="91" t="s">
        <v>41</v>
      </c>
      <c r="D2091" s="91" t="s">
        <v>4896</v>
      </c>
      <c r="E2091" s="92" t="s">
        <v>4897</v>
      </c>
      <c r="F2091" s="93" t="s">
        <v>168</v>
      </c>
      <c r="G2091" s="94">
        <v>5.0186400000000004</v>
      </c>
      <c r="H2091" s="95">
        <f>ROUND(I2091/G2091,2)</f>
        <v>45281.51</v>
      </c>
      <c r="I2091" s="96">
        <v>227251.6</v>
      </c>
      <c r="J2091" s="95">
        <f>ROUND(H2091*$H$13*$I$13,2)</f>
        <v>50402</v>
      </c>
      <c r="K2091" s="96">
        <f>ROUND(G2091*J2091,2)</f>
        <v>252949.49</v>
      </c>
      <c r="L2091" s="89"/>
      <c r="M2091" s="235"/>
      <c r="N2091" s="253">
        <f>ROUND(I2091*H$13*I$13,2)</f>
        <v>252949.48</v>
      </c>
      <c r="O2091" s="254">
        <f t="shared" si="94"/>
        <v>-0.01</v>
      </c>
    </row>
    <row r="2092" spans="1:15" s="28" customFormat="1" ht="22.5" outlineLevel="1" x14ac:dyDescent="0.25">
      <c r="A2092" s="90" t="s">
        <v>4631</v>
      </c>
      <c r="B2092" s="91" t="s">
        <v>4893</v>
      </c>
      <c r="C2092" s="91" t="s">
        <v>44</v>
      </c>
      <c r="D2092" s="91" t="s">
        <v>4327</v>
      </c>
      <c r="E2092" s="92" t="s">
        <v>4328</v>
      </c>
      <c r="F2092" s="93" t="s">
        <v>168</v>
      </c>
      <c r="G2092" s="94">
        <v>5.0186400000000004</v>
      </c>
      <c r="H2092" s="95">
        <f>ROUND(I2092/G2092,2)</f>
        <v>78141.98</v>
      </c>
      <c r="I2092" s="96">
        <v>392166.46</v>
      </c>
      <c r="J2092" s="95">
        <f>ROUND(H2092*$H$13*$I$13,2)</f>
        <v>86978.37</v>
      </c>
      <c r="K2092" s="96">
        <f>ROUND(G2092*J2092,2)</f>
        <v>436513.13</v>
      </c>
      <c r="L2092" s="89"/>
      <c r="M2092" s="235"/>
      <c r="N2092" s="253">
        <f>ROUND(I2092*H$13*I$13,2)</f>
        <v>436513.11</v>
      </c>
      <c r="O2092" s="254">
        <f t="shared" si="94"/>
        <v>-0.02</v>
      </c>
    </row>
    <row r="2093" spans="1:15" s="28" customFormat="1" ht="22.5" outlineLevel="1" x14ac:dyDescent="0.25">
      <c r="A2093" s="90" t="s">
        <v>4635</v>
      </c>
      <c r="B2093" s="91" t="s">
        <v>4893</v>
      </c>
      <c r="C2093" s="91" t="s">
        <v>46</v>
      </c>
      <c r="D2093" s="91" t="s">
        <v>4898</v>
      </c>
      <c r="E2093" s="92" t="s">
        <v>4899</v>
      </c>
      <c r="F2093" s="93" t="s">
        <v>176</v>
      </c>
      <c r="G2093" s="101">
        <v>9535.4159999999993</v>
      </c>
      <c r="H2093" s="95">
        <f>ROUND(I2093/G2093,2)</f>
        <v>44.63</v>
      </c>
      <c r="I2093" s="96">
        <v>425557.08</v>
      </c>
      <c r="J2093" s="95">
        <f>ROUND(H2093*$H$13*$I$13,2)</f>
        <v>49.68</v>
      </c>
      <c r="K2093" s="96">
        <f>ROUND(G2093*J2093,2)</f>
        <v>473719.47</v>
      </c>
      <c r="L2093" s="89"/>
      <c r="M2093" s="235"/>
      <c r="N2093" s="253">
        <f>ROUND(I2093*H$13*I$13,2)</f>
        <v>473679.59</v>
      </c>
      <c r="O2093" s="254">
        <f t="shared" si="94"/>
        <v>-39.880000000000003</v>
      </c>
    </row>
    <row r="2094" spans="1:15" s="28" customFormat="1" ht="15" outlineLevel="1" x14ac:dyDescent="0.25">
      <c r="A2094" s="90"/>
      <c r="B2094" s="91"/>
      <c r="C2094" s="91"/>
      <c r="D2094" s="91"/>
      <c r="E2094" s="266" t="s">
        <v>4900</v>
      </c>
      <c r="F2094" s="93"/>
      <c r="G2094" s="101"/>
      <c r="H2094" s="95"/>
      <c r="I2094" s="96"/>
      <c r="J2094" s="95"/>
      <c r="K2094" s="96"/>
      <c r="L2094" s="89"/>
      <c r="M2094" s="235"/>
      <c r="N2094" s="253">
        <f>ROUND(I2094*H$13*I$13,2)</f>
        <v>0</v>
      </c>
      <c r="O2094" s="254">
        <f t="shared" si="94"/>
        <v>0</v>
      </c>
    </row>
    <row r="2095" spans="1:15" s="28" customFormat="1" ht="15" outlineLevel="1" x14ac:dyDescent="0.25">
      <c r="A2095" s="90"/>
      <c r="B2095" s="91"/>
      <c r="C2095" s="91"/>
      <c r="D2095" s="91"/>
      <c r="E2095" s="103" t="s">
        <v>281</v>
      </c>
      <c r="F2095" s="93"/>
      <c r="G2095" s="101"/>
      <c r="H2095" s="95"/>
      <c r="I2095" s="96"/>
      <c r="J2095" s="95"/>
      <c r="K2095" s="96"/>
      <c r="L2095" s="89"/>
      <c r="M2095" s="235"/>
      <c r="N2095" s="253">
        <f>ROUND(I2095*H$13*I$13,2)</f>
        <v>0</v>
      </c>
      <c r="O2095" s="254">
        <f t="shared" si="94"/>
        <v>0</v>
      </c>
    </row>
    <row r="2096" spans="1:15" s="28" customFormat="1" ht="22.5" outlineLevel="1" x14ac:dyDescent="0.25">
      <c r="A2096" s="90" t="s">
        <v>4639</v>
      </c>
      <c r="B2096" s="91" t="s">
        <v>4893</v>
      </c>
      <c r="C2096" s="91" t="s">
        <v>50</v>
      </c>
      <c r="D2096" s="91" t="s">
        <v>4901</v>
      </c>
      <c r="E2096" s="92" t="s">
        <v>4902</v>
      </c>
      <c r="F2096" s="93" t="s">
        <v>168</v>
      </c>
      <c r="G2096" s="97">
        <v>0.36049999999999999</v>
      </c>
      <c r="H2096" s="95">
        <f>ROUND(I2096/G2096,2)</f>
        <v>16181.17</v>
      </c>
      <c r="I2096" s="96">
        <v>5833.31</v>
      </c>
      <c r="J2096" s="95">
        <f>ROUND(H2096*$H$13*$I$13,2)</f>
        <v>18010.96</v>
      </c>
      <c r="K2096" s="96">
        <f>ROUND(G2096*J2096,2)</f>
        <v>6492.95</v>
      </c>
      <c r="L2096" s="89"/>
      <c r="M2096" s="235"/>
      <c r="N2096" s="253">
        <f>ROUND(I2096*H$13*I$13,2)</f>
        <v>6492.95</v>
      </c>
      <c r="O2096" s="254">
        <f t="shared" si="94"/>
        <v>0</v>
      </c>
    </row>
    <row r="2097" spans="1:15" s="28" customFormat="1" ht="22.5" outlineLevel="1" x14ac:dyDescent="0.25">
      <c r="A2097" s="90" t="s">
        <v>4643</v>
      </c>
      <c r="B2097" s="91" t="s">
        <v>4893</v>
      </c>
      <c r="C2097" s="91" t="s">
        <v>54</v>
      </c>
      <c r="D2097" s="91" t="s">
        <v>4327</v>
      </c>
      <c r="E2097" s="92" t="s">
        <v>4328</v>
      </c>
      <c r="F2097" s="93" t="s">
        <v>168</v>
      </c>
      <c r="G2097" s="97">
        <v>0.36049999999999999</v>
      </c>
      <c r="H2097" s="95">
        <f>ROUND(I2097/G2097,2)</f>
        <v>78142.5</v>
      </c>
      <c r="I2097" s="96">
        <v>28170.37</v>
      </c>
      <c r="J2097" s="95">
        <f>ROUND(H2097*$H$13*$I$13,2)</f>
        <v>86978.95</v>
      </c>
      <c r="K2097" s="96">
        <f>ROUND(G2097*J2097,2)</f>
        <v>31355.91</v>
      </c>
      <c r="L2097" s="89"/>
      <c r="M2097" s="235"/>
      <c r="N2097" s="253">
        <f>ROUND(I2097*H$13*I$13,2)</f>
        <v>31355.91</v>
      </c>
      <c r="O2097" s="254">
        <f t="shared" si="94"/>
        <v>0</v>
      </c>
    </row>
    <row r="2098" spans="1:15" s="28" customFormat="1" ht="22.5" outlineLevel="1" x14ac:dyDescent="0.25">
      <c r="A2098" s="90" t="s">
        <v>4647</v>
      </c>
      <c r="B2098" s="91" t="s">
        <v>4893</v>
      </c>
      <c r="C2098" s="91" t="s">
        <v>58</v>
      </c>
      <c r="D2098" s="91" t="s">
        <v>174</v>
      </c>
      <c r="E2098" s="92" t="s">
        <v>175</v>
      </c>
      <c r="F2098" s="93" t="s">
        <v>176</v>
      </c>
      <c r="G2098" s="100">
        <v>684.95</v>
      </c>
      <c r="H2098" s="95">
        <f>ROUND(I2098/G2098,2)</f>
        <v>645.15</v>
      </c>
      <c r="I2098" s="96">
        <v>441895.9</v>
      </c>
      <c r="J2098" s="95">
        <f>ROUND(H2098*$H$13*$I$13,2)</f>
        <v>718.1</v>
      </c>
      <c r="K2098" s="96">
        <f>ROUND(G2098*J2098,2)</f>
        <v>491862.6</v>
      </c>
      <c r="L2098" s="89"/>
      <c r="M2098" s="235"/>
      <c r="N2098" s="253">
        <f>ROUND(I2098*H$13*I$13,2)</f>
        <v>491866.02</v>
      </c>
      <c r="O2098" s="254">
        <f t="shared" si="94"/>
        <v>3.42</v>
      </c>
    </row>
    <row r="2099" spans="1:15" s="28" customFormat="1" ht="15" outlineLevel="1" x14ac:dyDescent="0.25">
      <c r="A2099" s="90"/>
      <c r="B2099" s="91"/>
      <c r="C2099" s="91"/>
      <c r="D2099" s="91"/>
      <c r="E2099" s="103" t="s">
        <v>1639</v>
      </c>
      <c r="F2099" s="93"/>
      <c r="G2099" s="100"/>
      <c r="H2099" s="95"/>
      <c r="I2099" s="96"/>
      <c r="J2099" s="95"/>
      <c r="K2099" s="96"/>
      <c r="L2099" s="89"/>
      <c r="M2099" s="235"/>
      <c r="N2099" s="253">
        <f>ROUND(I2099*H$13*I$13,2)</f>
        <v>0</v>
      </c>
      <c r="O2099" s="254">
        <f t="shared" si="94"/>
        <v>0</v>
      </c>
    </row>
    <row r="2100" spans="1:15" s="28" customFormat="1" ht="22.5" outlineLevel="1" x14ac:dyDescent="0.25">
      <c r="A2100" s="90" t="s">
        <v>4649</v>
      </c>
      <c r="B2100" s="91" t="s">
        <v>4893</v>
      </c>
      <c r="C2100" s="91" t="s">
        <v>62</v>
      </c>
      <c r="D2100" s="91" t="s">
        <v>4903</v>
      </c>
      <c r="E2100" s="92" t="s">
        <v>4904</v>
      </c>
      <c r="F2100" s="93" t="s">
        <v>168</v>
      </c>
      <c r="G2100" s="94">
        <v>0.30375000000000002</v>
      </c>
      <c r="H2100" s="95">
        <f>ROUND(I2100/G2100,2)</f>
        <v>34258.93</v>
      </c>
      <c r="I2100" s="96">
        <v>10406.15</v>
      </c>
      <c r="J2100" s="95">
        <f>ROUND(H2100*$H$13*$I$13,2)</f>
        <v>38132.97</v>
      </c>
      <c r="K2100" s="96">
        <f>ROUND(G2100*J2100,2)</f>
        <v>11582.89</v>
      </c>
      <c r="L2100" s="89"/>
      <c r="M2100" s="235"/>
      <c r="N2100" s="253">
        <f>ROUND(I2100*H$13*I$13,2)</f>
        <v>11582.89</v>
      </c>
      <c r="O2100" s="254">
        <f t="shared" si="94"/>
        <v>0</v>
      </c>
    </row>
    <row r="2101" spans="1:15" s="28" customFormat="1" ht="22.5" outlineLevel="1" x14ac:dyDescent="0.25">
      <c r="A2101" s="90" t="s">
        <v>4905</v>
      </c>
      <c r="B2101" s="91" t="s">
        <v>4893</v>
      </c>
      <c r="C2101" s="91" t="s">
        <v>70</v>
      </c>
      <c r="D2101" s="91" t="s">
        <v>4906</v>
      </c>
      <c r="E2101" s="92" t="s">
        <v>4907</v>
      </c>
      <c r="F2101" s="93" t="s">
        <v>168</v>
      </c>
      <c r="G2101" s="94">
        <v>0.30375000000000002</v>
      </c>
      <c r="H2101" s="95">
        <f>ROUND(I2101/G2101,2)</f>
        <v>23952.07</v>
      </c>
      <c r="I2101" s="96">
        <v>7275.44</v>
      </c>
      <c r="J2101" s="95">
        <f>ROUND(H2101*$H$13*$I$13,2)</f>
        <v>26660.6</v>
      </c>
      <c r="K2101" s="96">
        <f>ROUND(G2101*J2101,2)</f>
        <v>8098.16</v>
      </c>
      <c r="L2101" s="89"/>
      <c r="M2101" s="235"/>
      <c r="N2101" s="253">
        <f>ROUND(I2101*H$13*I$13,2)</f>
        <v>8098.16</v>
      </c>
      <c r="O2101" s="254">
        <f t="shared" si="94"/>
        <v>0</v>
      </c>
    </row>
    <row r="2102" spans="1:15" s="263" customFormat="1" ht="15" outlineLevel="1" x14ac:dyDescent="0.25">
      <c r="A2102" s="90" t="s">
        <v>4908</v>
      </c>
      <c r="B2102" s="91" t="s">
        <v>4893</v>
      </c>
      <c r="C2102" s="91" t="s">
        <v>91</v>
      </c>
      <c r="D2102" s="91" t="s">
        <v>4909</v>
      </c>
      <c r="E2102" s="92" t="s">
        <v>4910</v>
      </c>
      <c r="F2102" s="93" t="s">
        <v>172</v>
      </c>
      <c r="G2102" s="97">
        <v>1.0125</v>
      </c>
      <c r="H2102" s="95">
        <f>ROUND(I2102/G2102,2)</f>
        <v>78830.960000000006</v>
      </c>
      <c r="I2102" s="96">
        <v>79816.350000000006</v>
      </c>
      <c r="J2102" s="95">
        <f>ROUND(H2102*$H$13*$I$13,2)</f>
        <v>87745.26</v>
      </c>
      <c r="K2102" s="96">
        <f>ROUND(G2102*J2102,2)</f>
        <v>88842.08</v>
      </c>
      <c r="L2102" s="259"/>
      <c r="M2102" s="260"/>
      <c r="N2102" s="261">
        <f>ROUND(I2102*H$13*I$13,2)</f>
        <v>88842.08</v>
      </c>
      <c r="O2102" s="262">
        <f t="shared" si="94"/>
        <v>0</v>
      </c>
    </row>
    <row r="2103" spans="1:15" s="28" customFormat="1" ht="22.5" outlineLevel="1" x14ac:dyDescent="0.25">
      <c r="A2103" s="90" t="s">
        <v>4911</v>
      </c>
      <c r="B2103" s="91" t="s">
        <v>4893</v>
      </c>
      <c r="C2103" s="91" t="s">
        <v>207</v>
      </c>
      <c r="D2103" s="91" t="s">
        <v>4912</v>
      </c>
      <c r="E2103" s="92" t="s">
        <v>4913</v>
      </c>
      <c r="F2103" s="93" t="s">
        <v>185</v>
      </c>
      <c r="G2103" s="101">
        <v>127.575</v>
      </c>
      <c r="H2103" s="95">
        <f>ROUND(I2103/G2103,2)</f>
        <v>1574.68</v>
      </c>
      <c r="I2103" s="96">
        <v>200889.51</v>
      </c>
      <c r="J2103" s="95">
        <f>ROUND(H2103*$H$13*$I$13,2)</f>
        <v>1752.75</v>
      </c>
      <c r="K2103" s="96">
        <f>ROUND(G2103*J2103,2)</f>
        <v>223607.08</v>
      </c>
      <c r="L2103" s="89"/>
      <c r="M2103" s="235"/>
      <c r="N2103" s="253">
        <f>ROUND(I2103*H$13*I$13,2)</f>
        <v>223606.34</v>
      </c>
      <c r="O2103" s="254">
        <f t="shared" si="94"/>
        <v>-0.74</v>
      </c>
    </row>
    <row r="2104" spans="1:15" s="28" customFormat="1" ht="22.5" outlineLevel="1" x14ac:dyDescent="0.25">
      <c r="A2104" s="90" t="s">
        <v>4914</v>
      </c>
      <c r="B2104" s="91" t="s">
        <v>4893</v>
      </c>
      <c r="C2104" s="91" t="s">
        <v>94</v>
      </c>
      <c r="D2104" s="91" t="s">
        <v>4915</v>
      </c>
      <c r="E2104" s="92" t="s">
        <v>4916</v>
      </c>
      <c r="F2104" s="93" t="s">
        <v>297</v>
      </c>
      <c r="G2104" s="97">
        <v>0.83430000000000004</v>
      </c>
      <c r="H2104" s="95">
        <f>ROUND(I2104/G2104,2)</f>
        <v>19722.89</v>
      </c>
      <c r="I2104" s="96">
        <v>16454.810000000001</v>
      </c>
      <c r="J2104" s="95">
        <f>ROUND(H2104*$H$13*$I$13,2)</f>
        <v>21953.18</v>
      </c>
      <c r="K2104" s="96">
        <f>ROUND(G2104*J2104,2)</f>
        <v>18315.54</v>
      </c>
      <c r="L2104" s="89"/>
      <c r="M2104" s="235"/>
      <c r="N2104" s="253">
        <f>ROUND(I2104*H$13*I$13,2)</f>
        <v>18315.54</v>
      </c>
      <c r="O2104" s="254">
        <f t="shared" si="94"/>
        <v>0</v>
      </c>
    </row>
    <row r="2105" spans="1:15" s="28" customFormat="1" ht="15" outlineLevel="1" x14ac:dyDescent="0.25">
      <c r="A2105" s="90" t="s">
        <v>4917</v>
      </c>
      <c r="B2105" s="91" t="s">
        <v>4893</v>
      </c>
      <c r="C2105" s="91" t="s">
        <v>216</v>
      </c>
      <c r="D2105" s="91" t="s">
        <v>4918</v>
      </c>
      <c r="E2105" s="92" t="s">
        <v>4919</v>
      </c>
      <c r="F2105" s="93" t="s">
        <v>4920</v>
      </c>
      <c r="G2105" s="98">
        <v>0.4</v>
      </c>
      <c r="H2105" s="95">
        <f>ROUND(I2105/G2105,2)</f>
        <v>1991.75</v>
      </c>
      <c r="I2105" s="96">
        <v>796.7</v>
      </c>
      <c r="J2105" s="95">
        <f>ROUND(H2105*$H$13*$I$13,2)</f>
        <v>2216.98</v>
      </c>
      <c r="K2105" s="96">
        <f>ROUND(G2105*J2105,2)</f>
        <v>886.79</v>
      </c>
      <c r="L2105" s="89"/>
      <c r="M2105" s="235"/>
      <c r="N2105" s="253">
        <f>ROUND(I2105*H$13*I$13,2)</f>
        <v>886.79</v>
      </c>
      <c r="O2105" s="254">
        <f t="shared" si="94"/>
        <v>0</v>
      </c>
    </row>
    <row r="2106" spans="1:15" s="28" customFormat="1" ht="22.5" outlineLevel="1" x14ac:dyDescent="0.25">
      <c r="A2106" s="90" t="s">
        <v>4921</v>
      </c>
      <c r="B2106" s="91" t="s">
        <v>4893</v>
      </c>
      <c r="C2106" s="91" t="s">
        <v>95</v>
      </c>
      <c r="D2106" s="91" t="s">
        <v>4922</v>
      </c>
      <c r="E2106" s="92" t="s">
        <v>4923</v>
      </c>
      <c r="F2106" s="93" t="s">
        <v>4247</v>
      </c>
      <c r="G2106" s="97">
        <v>1.0125</v>
      </c>
      <c r="H2106" s="95">
        <f>ROUND(I2106/G2106,2)</f>
        <v>187302.45</v>
      </c>
      <c r="I2106" s="96">
        <v>189643.73</v>
      </c>
      <c r="J2106" s="95">
        <f>ROUND(H2106*$H$13*$I$13,2)</f>
        <v>208482.84</v>
      </c>
      <c r="K2106" s="96">
        <f>ROUND(G2106*J2106,2)</f>
        <v>211088.88</v>
      </c>
      <c r="L2106" s="89"/>
      <c r="M2106" s="235"/>
      <c r="N2106" s="253">
        <f>ROUND(I2106*H$13*I$13,2)</f>
        <v>211088.87</v>
      </c>
      <c r="O2106" s="254">
        <f t="shared" si="94"/>
        <v>-0.01</v>
      </c>
    </row>
    <row r="2107" spans="1:15" s="28" customFormat="1" ht="22.5" outlineLevel="1" x14ac:dyDescent="0.25">
      <c r="A2107" s="90" t="s">
        <v>4924</v>
      </c>
      <c r="B2107" s="91" t="s">
        <v>4893</v>
      </c>
      <c r="C2107" s="91" t="s">
        <v>115</v>
      </c>
      <c r="D2107" s="91" t="s">
        <v>4925</v>
      </c>
      <c r="E2107" s="92" t="s">
        <v>4926</v>
      </c>
      <c r="F2107" s="93" t="s">
        <v>297</v>
      </c>
      <c r="G2107" s="94">
        <v>94.830749999999995</v>
      </c>
      <c r="H2107" s="95">
        <f>ROUND(I2107/G2107,2)</f>
        <v>4947.7</v>
      </c>
      <c r="I2107" s="96">
        <v>469194.33</v>
      </c>
      <c r="J2107" s="95">
        <f>ROUND(H2107*$H$13*$I$13,2)</f>
        <v>5507.19</v>
      </c>
      <c r="K2107" s="96">
        <f>ROUND(G2107*J2107,2)</f>
        <v>522250.96</v>
      </c>
      <c r="L2107" s="89"/>
      <c r="M2107" s="235"/>
      <c r="N2107" s="253">
        <f>ROUND(I2107*H$13*I$13,2)</f>
        <v>522251.39</v>
      </c>
      <c r="O2107" s="254">
        <f t="shared" si="94"/>
        <v>0.43</v>
      </c>
    </row>
    <row r="2108" spans="1:15" s="28" customFormat="1" ht="22.5" outlineLevel="1" x14ac:dyDescent="0.25">
      <c r="A2108" s="90" t="s">
        <v>4927</v>
      </c>
      <c r="B2108" s="91" t="s">
        <v>4893</v>
      </c>
      <c r="C2108" s="91" t="s">
        <v>235</v>
      </c>
      <c r="D2108" s="91" t="s">
        <v>4928</v>
      </c>
      <c r="E2108" s="92" t="s">
        <v>4929</v>
      </c>
      <c r="F2108" s="93" t="s">
        <v>363</v>
      </c>
      <c r="G2108" s="101">
        <v>10.125</v>
      </c>
      <c r="H2108" s="95">
        <f>ROUND(I2108/G2108,2)</f>
        <v>2508520.46</v>
      </c>
      <c r="I2108" s="96">
        <v>25398769.670000002</v>
      </c>
      <c r="J2108" s="95">
        <f>ROUND(H2108*$H$13*$I$13,2)</f>
        <v>2792186.96</v>
      </c>
      <c r="K2108" s="96">
        <f>ROUND(G2108*J2108,2)</f>
        <v>28270892.969999999</v>
      </c>
      <c r="L2108" s="89"/>
      <c r="M2108" s="235"/>
      <c r="N2108" s="253">
        <f>ROUND(I2108*H$13*I$13,2)</f>
        <v>28270893.02</v>
      </c>
      <c r="O2108" s="254">
        <f t="shared" si="94"/>
        <v>0.05</v>
      </c>
    </row>
    <row r="2109" spans="1:15" s="28" customFormat="1" ht="15" outlineLevel="1" x14ac:dyDescent="0.25">
      <c r="A2109" s="90" t="s">
        <v>4930</v>
      </c>
      <c r="B2109" s="91" t="s">
        <v>4893</v>
      </c>
      <c r="C2109" s="91" t="s">
        <v>328</v>
      </c>
      <c r="D2109" s="91" t="s">
        <v>4931</v>
      </c>
      <c r="E2109" s="92" t="s">
        <v>4932</v>
      </c>
      <c r="F2109" s="93" t="s">
        <v>297</v>
      </c>
      <c r="G2109" s="101">
        <v>-6.3179999999999996</v>
      </c>
      <c r="H2109" s="95">
        <f>ROUND(I2109/G2109,2)</f>
        <v>291197.55</v>
      </c>
      <c r="I2109" s="96">
        <v>-1839786.12</v>
      </c>
      <c r="J2109" s="95">
        <f>ROUND(H2109*$H$13*$I$13,2)</f>
        <v>324126.52</v>
      </c>
      <c r="K2109" s="96">
        <f>ROUND(G2109*J2109,2)</f>
        <v>-2047831.35</v>
      </c>
      <c r="L2109" s="89"/>
      <c r="M2109" s="235"/>
      <c r="N2109" s="253">
        <f>ROUND(I2109*H$13*I$13,2)</f>
        <v>-2047831.34</v>
      </c>
      <c r="O2109" s="254">
        <f t="shared" si="94"/>
        <v>0.01</v>
      </c>
    </row>
    <row r="2110" spans="1:15" s="28" customFormat="1" ht="15" outlineLevel="1" x14ac:dyDescent="0.25">
      <c r="A2110" s="90" t="s">
        <v>4933</v>
      </c>
      <c r="B2110" s="91" t="s">
        <v>4893</v>
      </c>
      <c r="C2110" s="91" t="s">
        <v>330</v>
      </c>
      <c r="D2110" s="91" t="s">
        <v>4934</v>
      </c>
      <c r="E2110" s="92" t="s">
        <v>4935</v>
      </c>
      <c r="F2110" s="93" t="s">
        <v>297</v>
      </c>
      <c r="G2110" s="101">
        <v>-0.97199999999999998</v>
      </c>
      <c r="H2110" s="95">
        <f>ROUND(I2110/G2110,2)</f>
        <v>824183.34</v>
      </c>
      <c r="I2110" s="96">
        <v>-801106.21</v>
      </c>
      <c r="J2110" s="95">
        <f>ROUND(H2110*$H$13*$I$13,2)</f>
        <v>917382.98</v>
      </c>
      <c r="K2110" s="96">
        <f>ROUND(G2110*J2110,2)</f>
        <v>-891696.26</v>
      </c>
      <c r="L2110" s="89"/>
      <c r="M2110" s="235"/>
      <c r="N2110" s="253">
        <f>ROUND(I2110*H$13*I$13,2)</f>
        <v>-891696.26</v>
      </c>
      <c r="O2110" s="254">
        <f t="shared" si="94"/>
        <v>0</v>
      </c>
    </row>
    <row r="2111" spans="1:15" s="28" customFormat="1" ht="15" outlineLevel="1" x14ac:dyDescent="0.25">
      <c r="A2111" s="90" t="s">
        <v>4936</v>
      </c>
      <c r="B2111" s="91" t="s">
        <v>4893</v>
      </c>
      <c r="C2111" s="91" t="s">
        <v>334</v>
      </c>
      <c r="D2111" s="91" t="s">
        <v>4937</v>
      </c>
      <c r="E2111" s="92" t="s">
        <v>4938</v>
      </c>
      <c r="F2111" s="93" t="s">
        <v>297</v>
      </c>
      <c r="G2111" s="100">
        <v>-22.76</v>
      </c>
      <c r="H2111" s="95">
        <f>ROUND(I2111/G2111,2)</f>
        <v>389606.45</v>
      </c>
      <c r="I2111" s="96">
        <v>-8867442.7699999996</v>
      </c>
      <c r="J2111" s="95">
        <f>ROUND(H2111*$H$13*$I$13,2)</f>
        <v>433663.61</v>
      </c>
      <c r="K2111" s="96">
        <f>ROUND(G2111*J2111,2)</f>
        <v>-9870183.7599999998</v>
      </c>
      <c r="L2111" s="89"/>
      <c r="M2111" s="235"/>
      <c r="N2111" s="253">
        <f>ROUND(I2111*H$13*I$13,2)</f>
        <v>-9870183.8399999999</v>
      </c>
      <c r="O2111" s="254">
        <f t="shared" si="94"/>
        <v>-0.08</v>
      </c>
    </row>
    <row r="2112" spans="1:15" s="28" customFormat="1" ht="15" outlineLevel="1" x14ac:dyDescent="0.25">
      <c r="A2112" s="90" t="s">
        <v>4939</v>
      </c>
      <c r="B2112" s="91" t="s">
        <v>4893</v>
      </c>
      <c r="C2112" s="91" t="s">
        <v>336</v>
      </c>
      <c r="D2112" s="91" t="s">
        <v>4940</v>
      </c>
      <c r="E2112" s="92" t="s">
        <v>4941</v>
      </c>
      <c r="F2112" s="93" t="s">
        <v>297</v>
      </c>
      <c r="G2112" s="100">
        <v>22.76</v>
      </c>
      <c r="H2112" s="95">
        <f>ROUND(I2112/G2112,2)</f>
        <v>145277.5</v>
      </c>
      <c r="I2112" s="96">
        <v>3306515.9</v>
      </c>
      <c r="J2112" s="95">
        <f>ROUND(H2112*$H$13*$I$13,2)</f>
        <v>161705.65</v>
      </c>
      <c r="K2112" s="96">
        <f>ROUND(G2112*J2112,2)</f>
        <v>3680420.59</v>
      </c>
      <c r="L2112" s="89"/>
      <c r="M2112" s="235"/>
      <c r="N2112" s="253">
        <f>ROUND(I2112*H$13*I$13,2)</f>
        <v>3680420.69</v>
      </c>
      <c r="O2112" s="254">
        <f t="shared" si="94"/>
        <v>0.1</v>
      </c>
    </row>
    <row r="2113" spans="1:15" s="28" customFormat="1" ht="15" outlineLevel="1" x14ac:dyDescent="0.25">
      <c r="A2113" s="90" t="s">
        <v>4942</v>
      </c>
      <c r="B2113" s="91" t="s">
        <v>4893</v>
      </c>
      <c r="C2113" s="91" t="s">
        <v>3164</v>
      </c>
      <c r="D2113" s="91" t="s">
        <v>4943</v>
      </c>
      <c r="E2113" s="92" t="s">
        <v>4944</v>
      </c>
      <c r="F2113" s="93" t="s">
        <v>380</v>
      </c>
      <c r="G2113" s="99">
        <v>6318</v>
      </c>
      <c r="H2113" s="95">
        <f>ROUND(I2113/G2113,2)</f>
        <v>44.01</v>
      </c>
      <c r="I2113" s="96">
        <v>278055.18</v>
      </c>
      <c r="J2113" s="95">
        <f>ROUND(H2113*$H$13*$I$13,2)</f>
        <v>48.99</v>
      </c>
      <c r="K2113" s="96">
        <f>ROUND(G2113*J2113,2)</f>
        <v>309518.82</v>
      </c>
      <c r="L2113" s="89"/>
      <c r="M2113" s="235"/>
      <c r="N2113" s="253">
        <f>ROUND(I2113*H$13*I$13,2)</f>
        <v>309497.99</v>
      </c>
      <c r="O2113" s="254">
        <f t="shared" si="94"/>
        <v>-20.83</v>
      </c>
    </row>
    <row r="2114" spans="1:15" s="28" customFormat="1" ht="15" outlineLevel="1" x14ac:dyDescent="0.25">
      <c r="A2114" s="90" t="s">
        <v>4945</v>
      </c>
      <c r="B2114" s="91" t="s">
        <v>4893</v>
      </c>
      <c r="C2114" s="91" t="s">
        <v>3168</v>
      </c>
      <c r="D2114" s="91" t="s">
        <v>4946</v>
      </c>
      <c r="E2114" s="92" t="s">
        <v>4947</v>
      </c>
      <c r="F2114" s="93" t="s">
        <v>380</v>
      </c>
      <c r="G2114" s="99">
        <v>972</v>
      </c>
      <c r="H2114" s="95">
        <f>ROUND(I2114/G2114,2)</f>
        <v>598.54</v>
      </c>
      <c r="I2114" s="96">
        <v>581776.99</v>
      </c>
      <c r="J2114" s="95">
        <f>ROUND(H2114*$H$13*$I$13,2)</f>
        <v>666.22</v>
      </c>
      <c r="K2114" s="96">
        <f>ROUND(G2114*J2114,2)</f>
        <v>647565.84</v>
      </c>
      <c r="L2114" s="89"/>
      <c r="M2114" s="235"/>
      <c r="N2114" s="253">
        <f>ROUND(I2114*H$13*I$13,2)</f>
        <v>647565.03</v>
      </c>
      <c r="O2114" s="254">
        <f t="shared" si="94"/>
        <v>-0.81</v>
      </c>
    </row>
    <row r="2115" spans="1:15" s="28" customFormat="1" ht="22.5" outlineLevel="1" x14ac:dyDescent="0.25">
      <c r="A2115" s="90" t="s">
        <v>4948</v>
      </c>
      <c r="B2115" s="91" t="s">
        <v>4893</v>
      </c>
      <c r="C2115" s="91" t="s">
        <v>240</v>
      </c>
      <c r="D2115" s="91" t="s">
        <v>4928</v>
      </c>
      <c r="E2115" s="92" t="s">
        <v>4949</v>
      </c>
      <c r="F2115" s="93" t="s">
        <v>363</v>
      </c>
      <c r="G2115" s="101">
        <v>10.125</v>
      </c>
      <c r="H2115" s="95">
        <f>ROUND(I2115/G2115,2)</f>
        <v>627130.13</v>
      </c>
      <c r="I2115" s="96">
        <v>6349692.5700000003</v>
      </c>
      <c r="J2115" s="95">
        <f>ROUND(H2115*$H$13*$I$13,2)</f>
        <v>698046.76</v>
      </c>
      <c r="K2115" s="96">
        <f>ROUND(G2115*J2115,2)</f>
        <v>7067723.4500000002</v>
      </c>
      <c r="L2115" s="89"/>
      <c r="M2115" s="235"/>
      <c r="N2115" s="253">
        <f>ROUND(I2115*H$13*I$13,2)</f>
        <v>7067723.4299999997</v>
      </c>
      <c r="O2115" s="254">
        <f t="shared" si="94"/>
        <v>-0.02</v>
      </c>
    </row>
    <row r="2116" spans="1:15" s="28" customFormat="1" ht="15" outlineLevel="1" x14ac:dyDescent="0.25">
      <c r="A2116" s="90" t="s">
        <v>4950</v>
      </c>
      <c r="B2116" s="91" t="s">
        <v>4893</v>
      </c>
      <c r="C2116" s="91" t="s">
        <v>243</v>
      </c>
      <c r="D2116" s="91" t="s">
        <v>4931</v>
      </c>
      <c r="E2116" s="92" t="s">
        <v>4932</v>
      </c>
      <c r="F2116" s="93" t="s">
        <v>297</v>
      </c>
      <c r="G2116" s="100">
        <v>-1.58</v>
      </c>
      <c r="H2116" s="95">
        <f>ROUND(I2116/G2116,2)</f>
        <v>291197.52</v>
      </c>
      <c r="I2116" s="96">
        <v>-460092.08</v>
      </c>
      <c r="J2116" s="95">
        <f>ROUND(H2116*$H$13*$I$13,2)</f>
        <v>324126.48</v>
      </c>
      <c r="K2116" s="96">
        <f>ROUND(G2116*J2116,2)</f>
        <v>-512119.84</v>
      </c>
      <c r="L2116" s="89"/>
      <c r="M2116" s="235"/>
      <c r="N2116" s="253">
        <f>ROUND(I2116*H$13*I$13,2)</f>
        <v>-512119.84</v>
      </c>
      <c r="O2116" s="254">
        <f t="shared" si="94"/>
        <v>0</v>
      </c>
    </row>
    <row r="2117" spans="1:15" s="28" customFormat="1" ht="15" outlineLevel="1" x14ac:dyDescent="0.25">
      <c r="A2117" s="90" t="s">
        <v>4951</v>
      </c>
      <c r="B2117" s="91" t="s">
        <v>4893</v>
      </c>
      <c r="C2117" s="91" t="s">
        <v>247</v>
      </c>
      <c r="D2117" s="91" t="s">
        <v>4937</v>
      </c>
      <c r="E2117" s="92" t="s">
        <v>4938</v>
      </c>
      <c r="F2117" s="93" t="s">
        <v>297</v>
      </c>
      <c r="G2117" s="100">
        <v>-5.69</v>
      </c>
      <c r="H2117" s="95">
        <f>ROUND(I2117/G2117,2)</f>
        <v>389606.44</v>
      </c>
      <c r="I2117" s="96">
        <v>-2216860.67</v>
      </c>
      <c r="J2117" s="95">
        <f>ROUND(H2117*$H$13*$I$13,2)</f>
        <v>433663.6</v>
      </c>
      <c r="K2117" s="96">
        <f>ROUND(G2117*J2117,2)</f>
        <v>-2467545.88</v>
      </c>
      <c r="L2117" s="89"/>
      <c r="M2117" s="235"/>
      <c r="N2117" s="253">
        <f>ROUND(I2117*H$13*I$13,2)</f>
        <v>-2467545.9300000002</v>
      </c>
      <c r="O2117" s="254">
        <f t="shared" si="94"/>
        <v>-0.05</v>
      </c>
    </row>
    <row r="2118" spans="1:15" s="28" customFormat="1" ht="15" outlineLevel="1" x14ac:dyDescent="0.25">
      <c r="A2118" s="90" t="s">
        <v>4952</v>
      </c>
      <c r="B2118" s="91" t="s">
        <v>4893</v>
      </c>
      <c r="C2118" s="91" t="s">
        <v>2081</v>
      </c>
      <c r="D2118" s="91" t="s">
        <v>4940</v>
      </c>
      <c r="E2118" s="92" t="s">
        <v>4941</v>
      </c>
      <c r="F2118" s="93" t="s">
        <v>297</v>
      </c>
      <c r="G2118" s="100">
        <v>5.69</v>
      </c>
      <c r="H2118" s="95">
        <f>ROUND(I2118/G2118,2)</f>
        <v>145277.5</v>
      </c>
      <c r="I2118" s="96">
        <v>826628.97</v>
      </c>
      <c r="J2118" s="95">
        <f>ROUND(H2118*$H$13*$I$13,2)</f>
        <v>161705.65</v>
      </c>
      <c r="K2118" s="96">
        <f>ROUND(G2118*J2118,2)</f>
        <v>920105.15</v>
      </c>
      <c r="L2118" s="89"/>
      <c r="M2118" s="235"/>
      <c r="N2118" s="253">
        <f>ROUND(I2118*H$13*I$13,2)</f>
        <v>920105.17</v>
      </c>
      <c r="O2118" s="254">
        <f t="shared" si="94"/>
        <v>0.02</v>
      </c>
    </row>
    <row r="2119" spans="1:15" s="28" customFormat="1" ht="15" outlineLevel="1" x14ac:dyDescent="0.25">
      <c r="A2119" s="90" t="s">
        <v>4953</v>
      </c>
      <c r="B2119" s="91" t="s">
        <v>4893</v>
      </c>
      <c r="C2119" s="91" t="s">
        <v>2570</v>
      </c>
      <c r="D2119" s="91" t="s">
        <v>4943</v>
      </c>
      <c r="E2119" s="92" t="s">
        <v>4944</v>
      </c>
      <c r="F2119" s="93" t="s">
        <v>380</v>
      </c>
      <c r="G2119" s="99">
        <v>1580</v>
      </c>
      <c r="H2119" s="95">
        <f>ROUND(I2119/G2119,2)</f>
        <v>44.01</v>
      </c>
      <c r="I2119" s="96">
        <v>69535.8</v>
      </c>
      <c r="J2119" s="95">
        <f>ROUND(H2119*$H$13*$I$13,2)</f>
        <v>48.99</v>
      </c>
      <c r="K2119" s="96">
        <f>ROUND(G2119*J2119,2)</f>
        <v>77404.2</v>
      </c>
      <c r="L2119" s="89"/>
      <c r="M2119" s="235"/>
      <c r="N2119" s="253">
        <f>ROUND(I2119*H$13*I$13,2)</f>
        <v>77398.990000000005</v>
      </c>
      <c r="O2119" s="254">
        <f t="shared" si="94"/>
        <v>-5.21</v>
      </c>
    </row>
    <row r="2120" spans="1:15" s="28" customFormat="1" ht="15" outlineLevel="1" x14ac:dyDescent="0.25">
      <c r="A2120" s="90"/>
      <c r="B2120" s="91"/>
      <c r="C2120" s="91"/>
      <c r="D2120" s="91"/>
      <c r="E2120" s="103" t="s">
        <v>1690</v>
      </c>
      <c r="F2120" s="93"/>
      <c r="G2120" s="99"/>
      <c r="H2120" s="95"/>
      <c r="I2120" s="96"/>
      <c r="J2120" s="95"/>
      <c r="K2120" s="96"/>
      <c r="L2120" s="89"/>
      <c r="M2120" s="235"/>
      <c r="N2120" s="253">
        <f>ROUND(I2120*H$13*I$13,2)</f>
        <v>0</v>
      </c>
      <c r="O2120" s="254">
        <f t="shared" si="94"/>
        <v>0</v>
      </c>
    </row>
    <row r="2121" spans="1:15" s="28" customFormat="1" ht="22.5" outlineLevel="1" x14ac:dyDescent="0.25">
      <c r="A2121" s="90" t="s">
        <v>4954</v>
      </c>
      <c r="B2121" s="91" t="s">
        <v>4893</v>
      </c>
      <c r="C2121" s="91" t="s">
        <v>252</v>
      </c>
      <c r="D2121" s="91" t="s">
        <v>4903</v>
      </c>
      <c r="E2121" s="92" t="s">
        <v>4904</v>
      </c>
      <c r="F2121" s="93" t="s">
        <v>168</v>
      </c>
      <c r="G2121" s="94">
        <v>3.1350000000000003E-2</v>
      </c>
      <c r="H2121" s="95">
        <f>ROUND(I2121/G2121,2)</f>
        <v>34265.39</v>
      </c>
      <c r="I2121" s="96">
        <v>1074.22</v>
      </c>
      <c r="J2121" s="95">
        <f>ROUND(H2121*$H$13*$I$13,2)</f>
        <v>38140.160000000003</v>
      </c>
      <c r="K2121" s="96">
        <f>ROUND(G2121*J2121,2)</f>
        <v>1195.69</v>
      </c>
      <c r="L2121" s="89"/>
      <c r="M2121" s="235"/>
      <c r="N2121" s="253">
        <f>ROUND(I2121*H$13*I$13,2)</f>
        <v>1195.69</v>
      </c>
      <c r="O2121" s="254">
        <f t="shared" si="94"/>
        <v>0</v>
      </c>
    </row>
    <row r="2122" spans="1:15" s="28" customFormat="1" ht="22.5" outlineLevel="1" x14ac:dyDescent="0.25">
      <c r="A2122" s="90" t="s">
        <v>4955</v>
      </c>
      <c r="B2122" s="91" t="s">
        <v>4893</v>
      </c>
      <c r="C2122" s="91" t="s">
        <v>256</v>
      </c>
      <c r="D2122" s="91" t="s">
        <v>4906</v>
      </c>
      <c r="E2122" s="92" t="s">
        <v>4907</v>
      </c>
      <c r="F2122" s="93" t="s">
        <v>168</v>
      </c>
      <c r="G2122" s="94">
        <v>3.1350000000000003E-2</v>
      </c>
      <c r="H2122" s="95">
        <f>ROUND(I2122/G2122,2)</f>
        <v>23952.47</v>
      </c>
      <c r="I2122" s="96">
        <v>750.91</v>
      </c>
      <c r="J2122" s="95">
        <f>ROUND(H2122*$H$13*$I$13,2)</f>
        <v>26661.040000000001</v>
      </c>
      <c r="K2122" s="96">
        <f>ROUND(G2122*J2122,2)</f>
        <v>835.82</v>
      </c>
      <c r="L2122" s="89"/>
      <c r="M2122" s="235"/>
      <c r="N2122" s="253">
        <f>ROUND(I2122*H$13*I$13,2)</f>
        <v>835.82</v>
      </c>
      <c r="O2122" s="254">
        <f t="shared" si="94"/>
        <v>0</v>
      </c>
    </row>
    <row r="2123" spans="1:15" s="263" customFormat="1" ht="15" outlineLevel="1" x14ac:dyDescent="0.25">
      <c r="A2123" s="90" t="s">
        <v>4956</v>
      </c>
      <c r="B2123" s="91" t="s">
        <v>4893</v>
      </c>
      <c r="C2123" s="91" t="s">
        <v>260</v>
      </c>
      <c r="D2123" s="91" t="s">
        <v>4909</v>
      </c>
      <c r="E2123" s="92" t="s">
        <v>4910</v>
      </c>
      <c r="F2123" s="93" t="s">
        <v>172</v>
      </c>
      <c r="G2123" s="97">
        <v>0.1045</v>
      </c>
      <c r="H2123" s="95">
        <f>ROUND(I2123/G2123,2)</f>
        <v>78832.92</v>
      </c>
      <c r="I2123" s="96">
        <v>8238.0400000000009</v>
      </c>
      <c r="J2123" s="95">
        <f>ROUND(H2123*$H$13*$I$13,2)</f>
        <v>87747.44</v>
      </c>
      <c r="K2123" s="96">
        <f>ROUND(G2123*J2123,2)</f>
        <v>9169.61</v>
      </c>
      <c r="L2123" s="259"/>
      <c r="M2123" s="260"/>
      <c r="N2123" s="261">
        <f>ROUND(I2123*H$13*I$13,2)</f>
        <v>9169.61</v>
      </c>
      <c r="O2123" s="262">
        <f t="shared" si="94"/>
        <v>0</v>
      </c>
    </row>
    <row r="2124" spans="1:15" s="263" customFormat="1" ht="22.5" outlineLevel="1" x14ac:dyDescent="0.25">
      <c r="A2124" s="90" t="s">
        <v>4957</v>
      </c>
      <c r="B2124" s="91" t="s">
        <v>4893</v>
      </c>
      <c r="C2124" s="91" t="s">
        <v>2101</v>
      </c>
      <c r="D2124" s="91" t="s">
        <v>4912</v>
      </c>
      <c r="E2124" s="92" t="s">
        <v>4913</v>
      </c>
      <c r="F2124" s="93" t="s">
        <v>185</v>
      </c>
      <c r="G2124" s="101">
        <v>13.167</v>
      </c>
      <c r="H2124" s="95">
        <f>ROUND(I2124/G2124,2)</f>
        <v>1574.68</v>
      </c>
      <c r="I2124" s="96">
        <v>20733.8</v>
      </c>
      <c r="J2124" s="95">
        <f>ROUND(H2124*$H$13*$I$13,2)</f>
        <v>1752.75</v>
      </c>
      <c r="K2124" s="96">
        <f>ROUND(G2124*J2124,2)</f>
        <v>23078.46</v>
      </c>
      <c r="L2124" s="259"/>
      <c r="M2124" s="260"/>
      <c r="N2124" s="261">
        <f>ROUND(I2124*H$13*I$13,2)</f>
        <v>23078.400000000001</v>
      </c>
      <c r="O2124" s="262">
        <f t="shared" si="94"/>
        <v>-0.06</v>
      </c>
    </row>
    <row r="2125" spans="1:15" s="263" customFormat="1" ht="22.5" outlineLevel="1" x14ac:dyDescent="0.25">
      <c r="A2125" s="90" t="s">
        <v>4958</v>
      </c>
      <c r="B2125" s="91" t="s">
        <v>4893</v>
      </c>
      <c r="C2125" s="91" t="s">
        <v>264</v>
      </c>
      <c r="D2125" s="91" t="s">
        <v>4959</v>
      </c>
      <c r="E2125" s="92" t="s">
        <v>4960</v>
      </c>
      <c r="F2125" s="93" t="s">
        <v>4247</v>
      </c>
      <c r="G2125" s="97">
        <v>0.1045</v>
      </c>
      <c r="H2125" s="95">
        <f>ROUND(I2125/G2125,2)</f>
        <v>48272.34</v>
      </c>
      <c r="I2125" s="96">
        <v>5044.46</v>
      </c>
      <c r="J2125" s="95">
        <f>ROUND(H2125*$H$13*$I$13,2)</f>
        <v>53731.03</v>
      </c>
      <c r="K2125" s="96">
        <f>ROUND(G2125*J2125,2)</f>
        <v>5614.89</v>
      </c>
      <c r="L2125" s="259"/>
      <c r="M2125" s="260"/>
      <c r="N2125" s="261">
        <f>ROUND(I2125*H$13*I$13,2)</f>
        <v>5614.89</v>
      </c>
      <c r="O2125" s="262">
        <f t="shared" si="94"/>
        <v>0</v>
      </c>
    </row>
    <row r="2126" spans="1:15" s="263" customFormat="1" ht="15" outlineLevel="1" x14ac:dyDescent="0.25">
      <c r="A2126" s="90" t="s">
        <v>4961</v>
      </c>
      <c r="B2126" s="91" t="s">
        <v>4893</v>
      </c>
      <c r="C2126" s="91" t="s">
        <v>368</v>
      </c>
      <c r="D2126" s="91" t="s">
        <v>4962</v>
      </c>
      <c r="E2126" s="92" t="s">
        <v>4963</v>
      </c>
      <c r="F2126" s="93" t="s">
        <v>371</v>
      </c>
      <c r="G2126" s="98">
        <v>125.4</v>
      </c>
      <c r="H2126" s="95">
        <f>ROUND(I2126/G2126,2)</f>
        <v>190.81</v>
      </c>
      <c r="I2126" s="96">
        <v>23927.26</v>
      </c>
      <c r="J2126" s="95">
        <f>ROUND(H2126*$H$13*$I$13,2)</f>
        <v>212.39</v>
      </c>
      <c r="K2126" s="96">
        <f>ROUND(G2126*J2126,2)</f>
        <v>26633.71</v>
      </c>
      <c r="L2126" s="259"/>
      <c r="M2126" s="260"/>
      <c r="N2126" s="261">
        <f>ROUND(I2126*H$13*I$13,2)</f>
        <v>26632.98</v>
      </c>
      <c r="O2126" s="262">
        <f t="shared" si="94"/>
        <v>-0.73</v>
      </c>
    </row>
    <row r="2127" spans="1:15" s="263" customFormat="1" ht="15" outlineLevel="1" x14ac:dyDescent="0.25">
      <c r="A2127" s="90" t="s">
        <v>4964</v>
      </c>
      <c r="B2127" s="91" t="s">
        <v>4893</v>
      </c>
      <c r="C2127" s="91" t="s">
        <v>266</v>
      </c>
      <c r="D2127" s="91" t="s">
        <v>4965</v>
      </c>
      <c r="E2127" s="92" t="s">
        <v>4966</v>
      </c>
      <c r="F2127" s="93" t="s">
        <v>172</v>
      </c>
      <c r="G2127" s="101">
        <v>0.20899999999999999</v>
      </c>
      <c r="H2127" s="95">
        <f>ROUND(I2127/G2127,2)</f>
        <v>50703.35</v>
      </c>
      <c r="I2127" s="96">
        <v>10597</v>
      </c>
      <c r="J2127" s="95">
        <f>ROUND(H2127*$H$13*$I$13,2)</f>
        <v>56436.95</v>
      </c>
      <c r="K2127" s="96">
        <f>ROUND(G2127*J2127,2)</f>
        <v>11795.32</v>
      </c>
      <c r="L2127" s="259"/>
      <c r="M2127" s="260"/>
      <c r="N2127" s="261">
        <f>ROUND(I2127*H$13*I$13,2)</f>
        <v>11795.32</v>
      </c>
      <c r="O2127" s="262">
        <f t="shared" si="94"/>
        <v>0</v>
      </c>
    </row>
    <row r="2128" spans="1:15" s="263" customFormat="1" ht="15" outlineLevel="1" x14ac:dyDescent="0.25">
      <c r="A2128" s="90" t="s">
        <v>4967</v>
      </c>
      <c r="B2128" s="91" t="s">
        <v>4893</v>
      </c>
      <c r="C2128" s="91" t="s">
        <v>377</v>
      </c>
      <c r="D2128" s="91" t="s">
        <v>183</v>
      </c>
      <c r="E2128" s="92" t="s">
        <v>184</v>
      </c>
      <c r="F2128" s="93" t="s">
        <v>185</v>
      </c>
      <c r="G2128" s="100">
        <v>22.99</v>
      </c>
      <c r="H2128" s="95">
        <f>ROUND(I2128/G2128,2)</f>
        <v>1461.92</v>
      </c>
      <c r="I2128" s="96">
        <v>33609.46</v>
      </c>
      <c r="J2128" s="95">
        <f>ROUND(H2128*$H$13*$I$13,2)</f>
        <v>1627.24</v>
      </c>
      <c r="K2128" s="96">
        <f>ROUND(G2128*J2128,2)</f>
        <v>37410.25</v>
      </c>
      <c r="L2128" s="259"/>
      <c r="M2128" s="260"/>
      <c r="N2128" s="261">
        <f>ROUND(I2128*H$13*I$13,2)</f>
        <v>37410.06</v>
      </c>
      <c r="O2128" s="262">
        <f t="shared" si="94"/>
        <v>-0.19</v>
      </c>
    </row>
    <row r="2129" spans="1:15" s="263" customFormat="1" ht="15" outlineLevel="1" x14ac:dyDescent="0.25">
      <c r="A2129" s="90" t="s">
        <v>4968</v>
      </c>
      <c r="B2129" s="91" t="s">
        <v>4893</v>
      </c>
      <c r="C2129" s="91" t="s">
        <v>270</v>
      </c>
      <c r="D2129" s="91" t="s">
        <v>4969</v>
      </c>
      <c r="E2129" s="92" t="s">
        <v>4970</v>
      </c>
      <c r="F2129" s="93" t="s">
        <v>185</v>
      </c>
      <c r="G2129" s="97">
        <v>1.5077</v>
      </c>
      <c r="H2129" s="95">
        <f>ROUND(I2129/G2129,2)</f>
        <v>38112.629999999997</v>
      </c>
      <c r="I2129" s="96">
        <v>57462.41</v>
      </c>
      <c r="J2129" s="95">
        <f>ROUND(H2129*$H$13*$I$13,2)</f>
        <v>42422.45</v>
      </c>
      <c r="K2129" s="96">
        <f>ROUND(G2129*J2129,2)</f>
        <v>63960.33</v>
      </c>
      <c r="L2129" s="259"/>
      <c r="M2129" s="260"/>
      <c r="N2129" s="261">
        <f>ROUND(I2129*H$13*I$13,2)</f>
        <v>63960.33</v>
      </c>
      <c r="O2129" s="262">
        <f t="shared" si="94"/>
        <v>0</v>
      </c>
    </row>
    <row r="2130" spans="1:15" s="263" customFormat="1" ht="15" outlineLevel="1" x14ac:dyDescent="0.25">
      <c r="A2130" s="90"/>
      <c r="B2130" s="91"/>
      <c r="C2130" s="91"/>
      <c r="D2130" s="91"/>
      <c r="E2130" s="103" t="s">
        <v>1717</v>
      </c>
      <c r="F2130" s="93"/>
      <c r="G2130" s="97"/>
      <c r="H2130" s="95"/>
      <c r="I2130" s="96"/>
      <c r="J2130" s="95"/>
      <c r="K2130" s="96"/>
      <c r="L2130" s="259"/>
      <c r="M2130" s="260"/>
      <c r="N2130" s="261">
        <f>ROUND(I2130*H$13*I$13,2)</f>
        <v>0</v>
      </c>
      <c r="O2130" s="262">
        <f t="shared" si="94"/>
        <v>0</v>
      </c>
    </row>
    <row r="2131" spans="1:15" s="263" customFormat="1" ht="22.5" outlineLevel="1" x14ac:dyDescent="0.25">
      <c r="A2131" s="90" t="s">
        <v>4971</v>
      </c>
      <c r="B2131" s="91" t="s">
        <v>4893</v>
      </c>
      <c r="C2131" s="91" t="s">
        <v>274</v>
      </c>
      <c r="D2131" s="91" t="s">
        <v>4903</v>
      </c>
      <c r="E2131" s="92" t="s">
        <v>4904</v>
      </c>
      <c r="F2131" s="93" t="s">
        <v>168</v>
      </c>
      <c r="G2131" s="97">
        <v>9.3299999999999994E-2</v>
      </c>
      <c r="H2131" s="95">
        <f>ROUND(I2131/G2131,2)</f>
        <v>34257.660000000003</v>
      </c>
      <c r="I2131" s="96">
        <v>3196.24</v>
      </c>
      <c r="J2131" s="95">
        <f>ROUND(H2131*$H$13*$I$13,2)</f>
        <v>38131.56</v>
      </c>
      <c r="K2131" s="96">
        <f>ROUND(G2131*J2131,2)</f>
        <v>3557.67</v>
      </c>
      <c r="L2131" s="259"/>
      <c r="M2131" s="260"/>
      <c r="N2131" s="261">
        <f>ROUND(I2131*H$13*I$13,2)</f>
        <v>3557.67</v>
      </c>
      <c r="O2131" s="262">
        <f t="shared" si="94"/>
        <v>0</v>
      </c>
    </row>
    <row r="2132" spans="1:15" s="263" customFormat="1" ht="22.5" outlineLevel="1" x14ac:dyDescent="0.25">
      <c r="A2132" s="90" t="s">
        <v>4972</v>
      </c>
      <c r="B2132" s="91" t="s">
        <v>4893</v>
      </c>
      <c r="C2132" s="91" t="s">
        <v>278</v>
      </c>
      <c r="D2132" s="91" t="s">
        <v>4906</v>
      </c>
      <c r="E2132" s="92" t="s">
        <v>4907</v>
      </c>
      <c r="F2132" s="93" t="s">
        <v>168</v>
      </c>
      <c r="G2132" s="97">
        <v>9.3299999999999994E-2</v>
      </c>
      <c r="H2132" s="95">
        <f>ROUND(I2132/G2132,2)</f>
        <v>23952.52</v>
      </c>
      <c r="I2132" s="96">
        <v>2234.77</v>
      </c>
      <c r="J2132" s="95">
        <f>ROUND(H2132*$H$13*$I$13,2)</f>
        <v>26661.1</v>
      </c>
      <c r="K2132" s="96">
        <f>ROUND(G2132*J2132,2)</f>
        <v>2487.48</v>
      </c>
      <c r="L2132" s="259"/>
      <c r="M2132" s="260"/>
      <c r="N2132" s="261">
        <f>ROUND(I2132*H$13*I$13,2)</f>
        <v>2487.48</v>
      </c>
      <c r="O2132" s="262">
        <f t="shared" si="94"/>
        <v>0</v>
      </c>
    </row>
    <row r="2133" spans="1:15" s="263" customFormat="1" ht="15" outlineLevel="1" x14ac:dyDescent="0.25">
      <c r="A2133" s="90" t="s">
        <v>4973</v>
      </c>
      <c r="B2133" s="91" t="s">
        <v>4893</v>
      </c>
      <c r="C2133" s="91" t="s">
        <v>407</v>
      </c>
      <c r="D2133" s="91" t="s">
        <v>4909</v>
      </c>
      <c r="E2133" s="92" t="s">
        <v>4910</v>
      </c>
      <c r="F2133" s="93" t="s">
        <v>172</v>
      </c>
      <c r="G2133" s="101">
        <v>0.311</v>
      </c>
      <c r="H2133" s="95">
        <f>ROUND(I2133/G2133,2)</f>
        <v>78835.11</v>
      </c>
      <c r="I2133" s="96">
        <v>24517.72</v>
      </c>
      <c r="J2133" s="95">
        <f>ROUND(H2133*$H$13*$I$13,2)</f>
        <v>87749.88</v>
      </c>
      <c r="K2133" s="96">
        <f>ROUND(G2133*J2133,2)</f>
        <v>27290.21</v>
      </c>
      <c r="L2133" s="259"/>
      <c r="M2133" s="260"/>
      <c r="N2133" s="261">
        <f>ROUND(I2133*H$13*I$13,2)</f>
        <v>27290.21</v>
      </c>
      <c r="O2133" s="262">
        <f t="shared" si="94"/>
        <v>0</v>
      </c>
    </row>
    <row r="2134" spans="1:15" s="263" customFormat="1" ht="22.5" outlineLevel="1" x14ac:dyDescent="0.25">
      <c r="A2134" s="90" t="s">
        <v>4974</v>
      </c>
      <c r="B2134" s="91" t="s">
        <v>4893</v>
      </c>
      <c r="C2134" s="91" t="s">
        <v>411</v>
      </c>
      <c r="D2134" s="91" t="s">
        <v>4912</v>
      </c>
      <c r="E2134" s="92" t="s">
        <v>4913</v>
      </c>
      <c r="F2134" s="93" t="s">
        <v>185</v>
      </c>
      <c r="G2134" s="101">
        <v>39.186</v>
      </c>
      <c r="H2134" s="95">
        <f>ROUND(I2134/G2134,2)</f>
        <v>1574.68</v>
      </c>
      <c r="I2134" s="96">
        <v>61705.35</v>
      </c>
      <c r="J2134" s="95">
        <f>ROUND(H2134*$H$13*$I$13,2)</f>
        <v>1752.75</v>
      </c>
      <c r="K2134" s="96">
        <f>ROUND(G2134*J2134,2)</f>
        <v>68683.259999999995</v>
      </c>
      <c r="L2134" s="259"/>
      <c r="M2134" s="260"/>
      <c r="N2134" s="261">
        <f>ROUND(I2134*H$13*I$13,2)</f>
        <v>68683.070000000007</v>
      </c>
      <c r="O2134" s="262">
        <f t="shared" si="94"/>
        <v>-0.19</v>
      </c>
    </row>
    <row r="2135" spans="1:15" s="28" customFormat="1" ht="15" outlineLevel="1" x14ac:dyDescent="0.25">
      <c r="A2135" s="90" t="s">
        <v>4975</v>
      </c>
      <c r="B2135" s="91" t="s">
        <v>4893</v>
      </c>
      <c r="C2135" s="91" t="s">
        <v>417</v>
      </c>
      <c r="D2135" s="91" t="s">
        <v>4976</v>
      </c>
      <c r="E2135" s="92" t="s">
        <v>4977</v>
      </c>
      <c r="F2135" s="93" t="s">
        <v>363</v>
      </c>
      <c r="G2135" s="100">
        <v>3.11</v>
      </c>
      <c r="H2135" s="95">
        <f>ROUND(I2135/G2135,2)</f>
        <v>44869.96</v>
      </c>
      <c r="I2135" s="96">
        <v>139545.57</v>
      </c>
      <c r="J2135" s="95">
        <f>ROUND(H2135*$H$13*$I$13,2)</f>
        <v>49943.91</v>
      </c>
      <c r="K2135" s="96">
        <f>ROUND(G2135*J2135,2)</f>
        <v>155325.56</v>
      </c>
      <c r="L2135" s="89"/>
      <c r="M2135" s="235"/>
      <c r="N2135" s="253">
        <f>ROUND(I2135*H$13*I$13,2)</f>
        <v>155325.54999999999</v>
      </c>
      <c r="O2135" s="254">
        <f t="shared" si="94"/>
        <v>-0.01</v>
      </c>
    </row>
    <row r="2136" spans="1:15" s="28" customFormat="1" ht="22.5" outlineLevel="1" x14ac:dyDescent="0.25">
      <c r="A2136" s="90" t="s">
        <v>4978</v>
      </c>
      <c r="B2136" s="91" t="s">
        <v>4893</v>
      </c>
      <c r="C2136" s="91" t="s">
        <v>425</v>
      </c>
      <c r="D2136" s="91" t="s">
        <v>4979</v>
      </c>
      <c r="E2136" s="92" t="s">
        <v>4980</v>
      </c>
      <c r="F2136" s="93" t="s">
        <v>363</v>
      </c>
      <c r="G2136" s="100">
        <v>3.11</v>
      </c>
      <c r="H2136" s="95">
        <f>ROUND(I2136/G2136,2)</f>
        <v>10605.34</v>
      </c>
      <c r="I2136" s="96">
        <v>32982.6</v>
      </c>
      <c r="J2136" s="95">
        <f>ROUND(H2136*$H$13*$I$13,2)</f>
        <v>11804.6</v>
      </c>
      <c r="K2136" s="96">
        <f>ROUND(G2136*J2136,2)</f>
        <v>36712.31</v>
      </c>
      <c r="L2136" s="89"/>
      <c r="M2136" s="235"/>
      <c r="N2136" s="253">
        <f>ROUND(I2136*H$13*I$13,2)</f>
        <v>36712.31</v>
      </c>
      <c r="O2136" s="254">
        <f t="shared" si="94"/>
        <v>0</v>
      </c>
    </row>
    <row r="2137" spans="1:15" s="28" customFormat="1" ht="22.5" outlineLevel="1" x14ac:dyDescent="0.25">
      <c r="A2137" s="90" t="s">
        <v>4981</v>
      </c>
      <c r="B2137" s="91" t="s">
        <v>4893</v>
      </c>
      <c r="C2137" s="91" t="s">
        <v>429</v>
      </c>
      <c r="D2137" s="91" t="s">
        <v>4982</v>
      </c>
      <c r="E2137" s="92" t="s">
        <v>4983</v>
      </c>
      <c r="F2137" s="93" t="s">
        <v>185</v>
      </c>
      <c r="G2137" s="101">
        <v>25.373999999999999</v>
      </c>
      <c r="H2137" s="95">
        <f>ROUND(I2137/G2137,2)</f>
        <v>6702.53</v>
      </c>
      <c r="I2137" s="96">
        <v>170069.9</v>
      </c>
      <c r="J2137" s="95">
        <f>ROUND(H2137*$H$13*$I$13,2)</f>
        <v>7460.46</v>
      </c>
      <c r="K2137" s="96">
        <f>ROUND(G2137*J2137,2)</f>
        <v>189301.71</v>
      </c>
      <c r="L2137" s="89"/>
      <c r="M2137" s="235"/>
      <c r="N2137" s="253">
        <f>ROUND(I2137*H$13*I$13,2)</f>
        <v>189301.61</v>
      </c>
      <c r="O2137" s="254">
        <f t="shared" si="94"/>
        <v>-0.1</v>
      </c>
    </row>
    <row r="2138" spans="1:15" s="28" customFormat="1" ht="15" outlineLevel="1" x14ac:dyDescent="0.25">
      <c r="A2138" s="90" t="s">
        <v>4984</v>
      </c>
      <c r="B2138" s="91" t="s">
        <v>4893</v>
      </c>
      <c r="C2138" s="91" t="s">
        <v>433</v>
      </c>
      <c r="D2138" s="91" t="s">
        <v>877</v>
      </c>
      <c r="E2138" s="92" t="s">
        <v>878</v>
      </c>
      <c r="F2138" s="93" t="s">
        <v>297</v>
      </c>
      <c r="G2138" s="94">
        <v>0.94855</v>
      </c>
      <c r="H2138" s="95">
        <f>ROUND(I2138/G2138,2)</f>
        <v>17602.75</v>
      </c>
      <c r="I2138" s="96">
        <v>16697.09</v>
      </c>
      <c r="J2138" s="95">
        <f>ROUND(H2138*$H$13*$I$13,2)</f>
        <v>19593.29</v>
      </c>
      <c r="K2138" s="96">
        <f>ROUND(G2138*J2138,2)</f>
        <v>18585.22</v>
      </c>
      <c r="L2138" s="89"/>
      <c r="M2138" s="235"/>
      <c r="N2138" s="253">
        <f>ROUND(I2138*H$13*I$13,2)</f>
        <v>18585.22</v>
      </c>
      <c r="O2138" s="254">
        <f t="shared" si="94"/>
        <v>0</v>
      </c>
    </row>
    <row r="2139" spans="1:15" s="28" customFormat="1" ht="15" outlineLevel="1" x14ac:dyDescent="0.25">
      <c r="A2139" s="90" t="s">
        <v>4985</v>
      </c>
      <c r="B2139" s="91" t="s">
        <v>4893</v>
      </c>
      <c r="C2139" s="91" t="s">
        <v>2174</v>
      </c>
      <c r="D2139" s="91" t="s">
        <v>397</v>
      </c>
      <c r="E2139" s="92" t="s">
        <v>398</v>
      </c>
      <c r="F2139" s="93" t="s">
        <v>297</v>
      </c>
      <c r="G2139" s="97">
        <v>0.9486</v>
      </c>
      <c r="H2139" s="95">
        <f>ROUND(I2139/G2139,2)</f>
        <v>57698.81</v>
      </c>
      <c r="I2139" s="96">
        <v>54733.09</v>
      </c>
      <c r="J2139" s="95">
        <f>ROUND(H2139*$H$13*$I$13,2)</f>
        <v>64223.46</v>
      </c>
      <c r="K2139" s="96">
        <f>ROUND(G2139*J2139,2)</f>
        <v>60922.37</v>
      </c>
      <c r="L2139" s="89"/>
      <c r="M2139" s="235"/>
      <c r="N2139" s="253">
        <f>ROUND(I2139*H$13*I$13,2)</f>
        <v>60922.37</v>
      </c>
      <c r="O2139" s="254">
        <f t="shared" si="94"/>
        <v>0</v>
      </c>
    </row>
    <row r="2140" spans="1:15" s="28" customFormat="1" ht="15" outlineLevel="1" x14ac:dyDescent="0.25">
      <c r="A2140" s="90" t="s">
        <v>4986</v>
      </c>
      <c r="B2140" s="91" t="s">
        <v>4893</v>
      </c>
      <c r="C2140" s="91" t="s">
        <v>437</v>
      </c>
      <c r="D2140" s="91" t="s">
        <v>4987</v>
      </c>
      <c r="E2140" s="92" t="s">
        <v>4988</v>
      </c>
      <c r="F2140" s="93" t="s">
        <v>363</v>
      </c>
      <c r="G2140" s="100">
        <v>3.11</v>
      </c>
      <c r="H2140" s="95">
        <f>ROUND(I2140/G2140,2)</f>
        <v>79538.12</v>
      </c>
      <c r="I2140" s="96">
        <v>247363.55</v>
      </c>
      <c r="J2140" s="95">
        <f>ROUND(H2140*$H$13*$I$13,2)</f>
        <v>88532.39</v>
      </c>
      <c r="K2140" s="96">
        <f>ROUND(G2140*J2140,2)</f>
        <v>275335.73</v>
      </c>
      <c r="L2140" s="89"/>
      <c r="M2140" s="235"/>
      <c r="N2140" s="253">
        <f>ROUND(I2140*H$13*I$13,2)</f>
        <v>275335.71999999997</v>
      </c>
      <c r="O2140" s="254">
        <f t="shared" si="94"/>
        <v>-0.01</v>
      </c>
    </row>
    <row r="2141" spans="1:15" s="28" customFormat="1" ht="15" outlineLevel="1" x14ac:dyDescent="0.25">
      <c r="A2141" s="90" t="s">
        <v>4989</v>
      </c>
      <c r="B2141" s="91" t="s">
        <v>4893</v>
      </c>
      <c r="C2141" s="91" t="s">
        <v>441</v>
      </c>
      <c r="D2141" s="91" t="s">
        <v>1666</v>
      </c>
      <c r="E2141" s="92" t="s">
        <v>1741</v>
      </c>
      <c r="F2141" s="93" t="s">
        <v>185</v>
      </c>
      <c r="G2141" s="97">
        <v>0.43540000000000001</v>
      </c>
      <c r="H2141" s="95">
        <f>ROUND(I2141/G2141,2)</f>
        <v>8233.49</v>
      </c>
      <c r="I2141" s="96">
        <v>3584.86</v>
      </c>
      <c r="J2141" s="95">
        <f>ROUND(H2141*$H$13*$I$13,2)</f>
        <v>9164.5400000000009</v>
      </c>
      <c r="K2141" s="96">
        <f>ROUND(G2141*J2141,2)</f>
        <v>3990.24</v>
      </c>
      <c r="L2141" s="89"/>
      <c r="M2141" s="235"/>
      <c r="N2141" s="253">
        <f>ROUND(I2141*H$13*I$13,2)</f>
        <v>3990.24</v>
      </c>
      <c r="O2141" s="254">
        <f t="shared" si="94"/>
        <v>0</v>
      </c>
    </row>
    <row r="2142" spans="1:15" s="28" customFormat="1" ht="15" outlineLevel="1" x14ac:dyDescent="0.25">
      <c r="A2142" s="90" t="s">
        <v>4990</v>
      </c>
      <c r="B2142" s="91" t="s">
        <v>4893</v>
      </c>
      <c r="C2142" s="91" t="s">
        <v>445</v>
      </c>
      <c r="D2142" s="91" t="s">
        <v>4991</v>
      </c>
      <c r="E2142" s="92" t="s">
        <v>4992</v>
      </c>
      <c r="F2142" s="93" t="s">
        <v>4029</v>
      </c>
      <c r="G2142" s="97">
        <v>0.80859999999999999</v>
      </c>
      <c r="H2142" s="95">
        <f>ROUND(I2142/G2142,2)</f>
        <v>21108.16</v>
      </c>
      <c r="I2142" s="96">
        <v>17068.060000000001</v>
      </c>
      <c r="J2142" s="95">
        <f>ROUND(H2142*$H$13*$I$13,2)</f>
        <v>23495.1</v>
      </c>
      <c r="K2142" s="96">
        <f>ROUND(G2142*J2142,2)</f>
        <v>18998.14</v>
      </c>
      <c r="L2142" s="89"/>
      <c r="M2142" s="235"/>
      <c r="N2142" s="253">
        <f>ROUND(I2142*H$13*I$13,2)</f>
        <v>18998.14</v>
      </c>
      <c r="O2142" s="254">
        <f t="shared" ref="O2142:O2205" si="96">N2142-K2142</f>
        <v>0</v>
      </c>
    </row>
    <row r="2143" spans="1:15" s="28" customFormat="1" ht="15" outlineLevel="1" x14ac:dyDescent="0.25">
      <c r="A2143" s="90" t="s">
        <v>4993</v>
      </c>
      <c r="B2143" s="91" t="s">
        <v>4893</v>
      </c>
      <c r="C2143" s="91" t="s">
        <v>449</v>
      </c>
      <c r="D2143" s="91" t="s">
        <v>4994</v>
      </c>
      <c r="E2143" s="92" t="s">
        <v>4995</v>
      </c>
      <c r="F2143" s="93" t="s">
        <v>363</v>
      </c>
      <c r="G2143" s="100">
        <v>3.11</v>
      </c>
      <c r="H2143" s="95">
        <f>ROUND(I2143/G2143,2)</f>
        <v>73565.38</v>
      </c>
      <c r="I2143" s="96">
        <v>228788.32</v>
      </c>
      <c r="J2143" s="95">
        <f>ROUND(H2143*$H$13*$I$13,2)</f>
        <v>81884.240000000005</v>
      </c>
      <c r="K2143" s="96">
        <f>ROUND(G2143*J2143,2)</f>
        <v>254659.99</v>
      </c>
      <c r="L2143" s="89"/>
      <c r="M2143" s="235"/>
      <c r="N2143" s="253">
        <f>ROUND(I2143*H$13*I$13,2)</f>
        <v>254659.98</v>
      </c>
      <c r="O2143" s="254">
        <f t="shared" si="96"/>
        <v>-0.01</v>
      </c>
    </row>
    <row r="2144" spans="1:15" s="263" customFormat="1" ht="22.5" outlineLevel="1" x14ac:dyDescent="0.25">
      <c r="A2144" s="90" t="s">
        <v>4996</v>
      </c>
      <c r="B2144" s="91" t="s">
        <v>4893</v>
      </c>
      <c r="C2144" s="91" t="s">
        <v>453</v>
      </c>
      <c r="D2144" s="91" t="s">
        <v>4997</v>
      </c>
      <c r="E2144" s="92" t="s">
        <v>4998</v>
      </c>
      <c r="F2144" s="93" t="s">
        <v>185</v>
      </c>
      <c r="G2144" s="101">
        <v>8.9570000000000007</v>
      </c>
      <c r="H2144" s="95">
        <f>ROUND(I2144/G2144,2)</f>
        <v>93392.35</v>
      </c>
      <c r="I2144" s="96">
        <v>836515.28</v>
      </c>
      <c r="J2144" s="95">
        <f>ROUND(H2144*$H$13*$I$13,2)</f>
        <v>103953.27</v>
      </c>
      <c r="K2144" s="96">
        <f>ROUND(G2144*J2144,2)</f>
        <v>931109.44</v>
      </c>
      <c r="L2144" s="259"/>
      <c r="M2144" s="260"/>
      <c r="N2144" s="261">
        <f>ROUND(I2144*H$13*I$13,2)</f>
        <v>931109.43</v>
      </c>
      <c r="O2144" s="262">
        <f t="shared" si="96"/>
        <v>-0.01</v>
      </c>
    </row>
    <row r="2145" spans="1:15" s="263" customFormat="1" ht="15" outlineLevel="1" x14ac:dyDescent="0.25">
      <c r="A2145" s="90"/>
      <c r="B2145" s="91"/>
      <c r="C2145" s="91"/>
      <c r="D2145" s="91"/>
      <c r="E2145" s="103" t="s">
        <v>4999</v>
      </c>
      <c r="F2145" s="93"/>
      <c r="G2145" s="101"/>
      <c r="H2145" s="95"/>
      <c r="I2145" s="96"/>
      <c r="J2145" s="95"/>
      <c r="K2145" s="96"/>
      <c r="L2145" s="259"/>
      <c r="M2145" s="260"/>
      <c r="N2145" s="261">
        <f>ROUND(I2145*H$13*I$13,2)</f>
        <v>0</v>
      </c>
      <c r="O2145" s="262">
        <f t="shared" si="96"/>
        <v>0</v>
      </c>
    </row>
    <row r="2146" spans="1:15" s="263" customFormat="1" ht="22.5" outlineLevel="1" x14ac:dyDescent="0.25">
      <c r="A2146" s="90" t="s">
        <v>5000</v>
      </c>
      <c r="B2146" s="91" t="s">
        <v>4893</v>
      </c>
      <c r="C2146" s="91" t="s">
        <v>460</v>
      </c>
      <c r="D2146" s="91" t="s">
        <v>4903</v>
      </c>
      <c r="E2146" s="92" t="s">
        <v>4904</v>
      </c>
      <c r="F2146" s="93" t="s">
        <v>168</v>
      </c>
      <c r="G2146" s="97">
        <v>0.2697</v>
      </c>
      <c r="H2146" s="95">
        <f>ROUND(I2146/G2146,2)</f>
        <v>34259.47</v>
      </c>
      <c r="I2146" s="96">
        <v>9239.7800000000007</v>
      </c>
      <c r="J2146" s="95">
        <f>ROUND(H2146*$H$13*$I$13,2)</f>
        <v>38133.57</v>
      </c>
      <c r="K2146" s="96">
        <f>ROUND(G2146*J2146,2)</f>
        <v>10284.620000000001</v>
      </c>
      <c r="L2146" s="259"/>
      <c r="M2146" s="260"/>
      <c r="N2146" s="261">
        <f>ROUND(I2146*H$13*I$13,2)</f>
        <v>10284.629999999999</v>
      </c>
      <c r="O2146" s="262">
        <f t="shared" si="96"/>
        <v>0.01</v>
      </c>
    </row>
    <row r="2147" spans="1:15" s="263" customFormat="1" ht="22.5" outlineLevel="1" x14ac:dyDescent="0.25">
      <c r="A2147" s="90" t="s">
        <v>5001</v>
      </c>
      <c r="B2147" s="91" t="s">
        <v>4893</v>
      </c>
      <c r="C2147" s="91" t="s">
        <v>468</v>
      </c>
      <c r="D2147" s="91" t="s">
        <v>4906</v>
      </c>
      <c r="E2147" s="92" t="s">
        <v>4907</v>
      </c>
      <c r="F2147" s="93" t="s">
        <v>168</v>
      </c>
      <c r="G2147" s="97">
        <v>0.2697</v>
      </c>
      <c r="H2147" s="95">
        <f>ROUND(I2147/G2147,2)</f>
        <v>23952.47</v>
      </c>
      <c r="I2147" s="96">
        <v>6459.98</v>
      </c>
      <c r="J2147" s="95">
        <f>ROUND(H2147*$H$13*$I$13,2)</f>
        <v>26661.040000000001</v>
      </c>
      <c r="K2147" s="96">
        <f>ROUND(G2147*J2147,2)</f>
        <v>7190.48</v>
      </c>
      <c r="L2147" s="259"/>
      <c r="M2147" s="260"/>
      <c r="N2147" s="261">
        <f>ROUND(I2147*H$13*I$13,2)</f>
        <v>7190.48</v>
      </c>
      <c r="O2147" s="262">
        <f t="shared" si="96"/>
        <v>0</v>
      </c>
    </row>
    <row r="2148" spans="1:15" s="263" customFormat="1" ht="33.75" outlineLevel="1" x14ac:dyDescent="0.25">
      <c r="A2148" s="90" t="s">
        <v>5002</v>
      </c>
      <c r="B2148" s="91" t="s">
        <v>4893</v>
      </c>
      <c r="C2148" s="91" t="s">
        <v>476</v>
      </c>
      <c r="D2148" s="91" t="s">
        <v>5003</v>
      </c>
      <c r="E2148" s="92" t="s">
        <v>5004</v>
      </c>
      <c r="F2148" s="93" t="s">
        <v>4247</v>
      </c>
      <c r="G2148" s="101">
        <v>0.89900000000000002</v>
      </c>
      <c r="H2148" s="95">
        <f>ROUND(I2148/G2148,2)</f>
        <v>83918.89</v>
      </c>
      <c r="I2148" s="96">
        <v>75443.08</v>
      </c>
      <c r="J2148" s="95">
        <f>ROUND(H2148*$H$13*$I$13,2)</f>
        <v>93408.54</v>
      </c>
      <c r="K2148" s="96">
        <f>ROUND(G2148*J2148,2)</f>
        <v>83974.28</v>
      </c>
      <c r="L2148" s="259"/>
      <c r="M2148" s="260"/>
      <c r="N2148" s="261">
        <f>ROUND(I2148*H$13*I$13,2)</f>
        <v>83974.27</v>
      </c>
      <c r="O2148" s="262">
        <f t="shared" si="96"/>
        <v>-0.01</v>
      </c>
    </row>
    <row r="2149" spans="1:15" s="263" customFormat="1" ht="22.5" outlineLevel="1" x14ac:dyDescent="0.25">
      <c r="A2149" s="90" t="s">
        <v>5005</v>
      </c>
      <c r="B2149" s="91" t="s">
        <v>4893</v>
      </c>
      <c r="C2149" s="91" t="s">
        <v>483</v>
      </c>
      <c r="D2149" s="91" t="s">
        <v>5006</v>
      </c>
      <c r="E2149" s="92" t="s">
        <v>5007</v>
      </c>
      <c r="F2149" s="93" t="s">
        <v>4247</v>
      </c>
      <c r="G2149" s="101">
        <v>0.89900000000000002</v>
      </c>
      <c r="H2149" s="95">
        <f>ROUND(I2149/G2149,2)</f>
        <v>16442.78</v>
      </c>
      <c r="I2149" s="96">
        <v>14782.06</v>
      </c>
      <c r="J2149" s="95">
        <f>ROUND(H2149*$H$13*$I$13,2)</f>
        <v>18302.150000000001</v>
      </c>
      <c r="K2149" s="96">
        <f>ROUND(G2149*J2149,2)</f>
        <v>16453.63</v>
      </c>
      <c r="L2149" s="259"/>
      <c r="M2149" s="260"/>
      <c r="N2149" s="261">
        <f>ROUND(I2149*H$13*I$13,2)</f>
        <v>16453.63</v>
      </c>
      <c r="O2149" s="262">
        <f t="shared" si="96"/>
        <v>0</v>
      </c>
    </row>
    <row r="2150" spans="1:15" s="263" customFormat="1" ht="22.5" outlineLevel="1" x14ac:dyDescent="0.25">
      <c r="A2150" s="90" t="s">
        <v>5008</v>
      </c>
      <c r="B2150" s="91" t="s">
        <v>4893</v>
      </c>
      <c r="C2150" s="91" t="s">
        <v>487</v>
      </c>
      <c r="D2150" s="91" t="s">
        <v>5009</v>
      </c>
      <c r="E2150" s="92" t="s">
        <v>5010</v>
      </c>
      <c r="F2150" s="93" t="s">
        <v>185</v>
      </c>
      <c r="G2150" s="101">
        <v>283.185</v>
      </c>
      <c r="H2150" s="95">
        <f>ROUND(I2150/G2150,2)</f>
        <v>1621.82</v>
      </c>
      <c r="I2150" s="96">
        <v>459274.37</v>
      </c>
      <c r="J2150" s="95">
        <f>ROUND(H2150*$H$13*$I$13,2)</f>
        <v>1805.22</v>
      </c>
      <c r="K2150" s="96">
        <f>ROUND(G2150*J2150,2)</f>
        <v>511211.23</v>
      </c>
      <c r="L2150" s="259"/>
      <c r="M2150" s="260"/>
      <c r="N2150" s="261">
        <f>ROUND(I2150*H$13*I$13,2)</f>
        <v>511209.67</v>
      </c>
      <c r="O2150" s="262">
        <f t="shared" si="96"/>
        <v>-1.56</v>
      </c>
    </row>
    <row r="2151" spans="1:15" s="263" customFormat="1" ht="22.5" outlineLevel="1" x14ac:dyDescent="0.25">
      <c r="A2151" s="90" t="s">
        <v>5011</v>
      </c>
      <c r="B2151" s="91" t="s">
        <v>4893</v>
      </c>
      <c r="C2151" s="91" t="s">
        <v>492</v>
      </c>
      <c r="D2151" s="91" t="s">
        <v>4915</v>
      </c>
      <c r="E2151" s="92" t="s">
        <v>4916</v>
      </c>
      <c r="F2151" s="93" t="s">
        <v>297</v>
      </c>
      <c r="G2151" s="102">
        <v>0.74077599999999999</v>
      </c>
      <c r="H2151" s="95">
        <f>ROUND(I2151/G2151,2)</f>
        <v>19724.09</v>
      </c>
      <c r="I2151" s="96">
        <v>14611.13</v>
      </c>
      <c r="J2151" s="95">
        <f>ROUND(H2151*$H$13*$I$13,2)</f>
        <v>21954.51</v>
      </c>
      <c r="K2151" s="96">
        <f>ROUND(G2151*J2151,2)</f>
        <v>16263.37</v>
      </c>
      <c r="L2151" s="259"/>
      <c r="M2151" s="260"/>
      <c r="N2151" s="261">
        <f>ROUND(I2151*H$13*I$13,2)</f>
        <v>16263.37</v>
      </c>
      <c r="O2151" s="262">
        <f t="shared" si="96"/>
        <v>0</v>
      </c>
    </row>
    <row r="2152" spans="1:15" s="263" customFormat="1" ht="15" outlineLevel="1" x14ac:dyDescent="0.25">
      <c r="A2152" s="90" t="s">
        <v>5012</v>
      </c>
      <c r="B2152" s="91" t="s">
        <v>4893</v>
      </c>
      <c r="C2152" s="91" t="s">
        <v>503</v>
      </c>
      <c r="D2152" s="91" t="s">
        <v>4918</v>
      </c>
      <c r="E2152" s="92" t="s">
        <v>4919</v>
      </c>
      <c r="F2152" s="93" t="s">
        <v>4920</v>
      </c>
      <c r="G2152" s="100">
        <v>0.35</v>
      </c>
      <c r="H2152" s="95">
        <f>ROUND(I2152/G2152,2)</f>
        <v>1991.51</v>
      </c>
      <c r="I2152" s="96">
        <v>697.03</v>
      </c>
      <c r="J2152" s="95">
        <f>ROUND(H2152*$H$13*$I$13,2)</f>
        <v>2216.71</v>
      </c>
      <c r="K2152" s="96">
        <f>ROUND(G2152*J2152,2)</f>
        <v>775.85</v>
      </c>
      <c r="L2152" s="259"/>
      <c r="M2152" s="260"/>
      <c r="N2152" s="261">
        <f>ROUND(I2152*H$13*I$13,2)</f>
        <v>775.85</v>
      </c>
      <c r="O2152" s="262">
        <f t="shared" si="96"/>
        <v>0</v>
      </c>
    </row>
    <row r="2153" spans="1:15" s="263" customFormat="1" ht="22.5" outlineLevel="1" x14ac:dyDescent="0.25">
      <c r="A2153" s="90" t="s">
        <v>5013</v>
      </c>
      <c r="B2153" s="91" t="s">
        <v>4893</v>
      </c>
      <c r="C2153" s="91" t="s">
        <v>515</v>
      </c>
      <c r="D2153" s="91" t="s">
        <v>4922</v>
      </c>
      <c r="E2153" s="92" t="s">
        <v>4923</v>
      </c>
      <c r="F2153" s="93" t="s">
        <v>4247</v>
      </c>
      <c r="G2153" s="101">
        <v>0.89900000000000002</v>
      </c>
      <c r="H2153" s="95">
        <f>ROUND(I2153/G2153,2)</f>
        <v>187302.73</v>
      </c>
      <c r="I2153" s="96">
        <v>168385.15</v>
      </c>
      <c r="J2153" s="95">
        <f>ROUND(H2153*$H$13*$I$13,2)</f>
        <v>208483.15</v>
      </c>
      <c r="K2153" s="96">
        <f>ROUND(G2153*J2153,2)</f>
        <v>187426.35</v>
      </c>
      <c r="L2153" s="259"/>
      <c r="M2153" s="260"/>
      <c r="N2153" s="261">
        <f>ROUND(I2153*H$13*I$13,2)</f>
        <v>187426.34</v>
      </c>
      <c r="O2153" s="262">
        <f t="shared" si="96"/>
        <v>-0.01</v>
      </c>
    </row>
    <row r="2154" spans="1:15" s="263" customFormat="1" ht="22.5" outlineLevel="1" x14ac:dyDescent="0.25">
      <c r="A2154" s="90" t="s">
        <v>5014</v>
      </c>
      <c r="B2154" s="91" t="s">
        <v>4893</v>
      </c>
      <c r="C2154" s="91" t="s">
        <v>519</v>
      </c>
      <c r="D2154" s="91" t="s">
        <v>4925</v>
      </c>
      <c r="E2154" s="92" t="s">
        <v>4926</v>
      </c>
      <c r="F2154" s="93" t="s">
        <v>297</v>
      </c>
      <c r="G2154" s="94">
        <v>84.200339999999997</v>
      </c>
      <c r="H2154" s="95">
        <f>ROUND(I2154/G2154,2)</f>
        <v>4947.7</v>
      </c>
      <c r="I2154" s="96">
        <v>416598.17</v>
      </c>
      <c r="J2154" s="95">
        <f>ROUND(H2154*$H$13*$I$13,2)</f>
        <v>5507.19</v>
      </c>
      <c r="K2154" s="96">
        <f>ROUND(G2154*J2154,2)</f>
        <v>463707.27</v>
      </c>
      <c r="L2154" s="259"/>
      <c r="M2154" s="260"/>
      <c r="N2154" s="261">
        <f>ROUND(I2154*H$13*I$13,2)</f>
        <v>463707.59</v>
      </c>
      <c r="O2154" s="262">
        <f t="shared" si="96"/>
        <v>0.32</v>
      </c>
    </row>
    <row r="2155" spans="1:15" s="263" customFormat="1" ht="22.5" outlineLevel="1" x14ac:dyDescent="0.25">
      <c r="A2155" s="90" t="s">
        <v>5015</v>
      </c>
      <c r="B2155" s="91" t="s">
        <v>4893</v>
      </c>
      <c r="C2155" s="91" t="s">
        <v>539</v>
      </c>
      <c r="D2155" s="91" t="s">
        <v>5016</v>
      </c>
      <c r="E2155" s="92" t="s">
        <v>5017</v>
      </c>
      <c r="F2155" s="93" t="s">
        <v>4247</v>
      </c>
      <c r="G2155" s="101">
        <v>0.89900000000000002</v>
      </c>
      <c r="H2155" s="95">
        <f>ROUND(I2155/G2155,2)</f>
        <v>10191.450000000001</v>
      </c>
      <c r="I2155" s="96">
        <v>9162.11</v>
      </c>
      <c r="J2155" s="95">
        <f>ROUND(H2155*$H$13*$I$13,2)</f>
        <v>11343.91</v>
      </c>
      <c r="K2155" s="96">
        <f>ROUND(G2155*J2155,2)</f>
        <v>10198.18</v>
      </c>
      <c r="L2155" s="259"/>
      <c r="M2155" s="260"/>
      <c r="N2155" s="261">
        <f>ROUND(I2155*H$13*I$13,2)</f>
        <v>10198.17</v>
      </c>
      <c r="O2155" s="262">
        <f t="shared" si="96"/>
        <v>-0.01</v>
      </c>
    </row>
    <row r="2156" spans="1:15" s="263" customFormat="1" ht="22.5" outlineLevel="1" x14ac:dyDescent="0.25">
      <c r="A2156" s="90" t="s">
        <v>5018</v>
      </c>
      <c r="B2156" s="91" t="s">
        <v>4893</v>
      </c>
      <c r="C2156" s="91" t="s">
        <v>543</v>
      </c>
      <c r="D2156" s="91" t="s">
        <v>4925</v>
      </c>
      <c r="E2156" s="92" t="s">
        <v>4926</v>
      </c>
      <c r="F2156" s="93" t="s">
        <v>297</v>
      </c>
      <c r="G2156" s="97">
        <v>21.755800000000001</v>
      </c>
      <c r="H2156" s="95">
        <f>ROUND(I2156/G2156,2)</f>
        <v>4947.7</v>
      </c>
      <c r="I2156" s="96">
        <v>107641.22</v>
      </c>
      <c r="J2156" s="95">
        <f>ROUND(H2156*$H$13*$I$13,2)</f>
        <v>5507.19</v>
      </c>
      <c r="K2156" s="96">
        <f>ROUND(G2156*J2156,2)</f>
        <v>119813.32</v>
      </c>
      <c r="L2156" s="259"/>
      <c r="M2156" s="260"/>
      <c r="N2156" s="261">
        <f>ROUND(I2156*H$13*I$13,2)</f>
        <v>119813.42</v>
      </c>
      <c r="O2156" s="262">
        <f t="shared" si="96"/>
        <v>0.1</v>
      </c>
    </row>
    <row r="2157" spans="1:15" s="263" customFormat="1" ht="22.5" outlineLevel="1" x14ac:dyDescent="0.25">
      <c r="A2157" s="90" t="s">
        <v>5019</v>
      </c>
      <c r="B2157" s="91" t="s">
        <v>4893</v>
      </c>
      <c r="C2157" s="91" t="s">
        <v>551</v>
      </c>
      <c r="D2157" s="91" t="s">
        <v>4915</v>
      </c>
      <c r="E2157" s="92" t="s">
        <v>4916</v>
      </c>
      <c r="F2157" s="93" t="s">
        <v>297</v>
      </c>
      <c r="G2157" s="102">
        <v>0.55558200000000002</v>
      </c>
      <c r="H2157" s="95">
        <f>ROUND(I2157/G2157,2)</f>
        <v>19722.72</v>
      </c>
      <c r="I2157" s="96">
        <v>10957.59</v>
      </c>
      <c r="J2157" s="95">
        <f>ROUND(H2157*$H$13*$I$13,2)</f>
        <v>21952.99</v>
      </c>
      <c r="K2157" s="96">
        <f>ROUND(G2157*J2157,2)</f>
        <v>12196.69</v>
      </c>
      <c r="L2157" s="259"/>
      <c r="M2157" s="260"/>
      <c r="N2157" s="261">
        <f>ROUND(I2157*H$13*I$13,2)</f>
        <v>12196.69</v>
      </c>
      <c r="O2157" s="262">
        <f t="shared" si="96"/>
        <v>0</v>
      </c>
    </row>
    <row r="2158" spans="1:15" s="263" customFormat="1" ht="15" outlineLevel="1" x14ac:dyDescent="0.25">
      <c r="A2158" s="90" t="s">
        <v>5020</v>
      </c>
      <c r="B2158" s="91" t="s">
        <v>4893</v>
      </c>
      <c r="C2158" s="91" t="s">
        <v>559</v>
      </c>
      <c r="D2158" s="91" t="s">
        <v>4918</v>
      </c>
      <c r="E2158" s="92" t="s">
        <v>4919</v>
      </c>
      <c r="F2158" s="93" t="s">
        <v>4920</v>
      </c>
      <c r="G2158" s="100">
        <v>0.26</v>
      </c>
      <c r="H2158" s="95">
        <f>ROUND(I2158/G2158,2)</f>
        <v>1991.88</v>
      </c>
      <c r="I2158" s="96">
        <v>517.89</v>
      </c>
      <c r="J2158" s="95">
        <f>ROUND(H2158*$H$13*$I$13,2)</f>
        <v>2217.12</v>
      </c>
      <c r="K2158" s="96">
        <f>ROUND(G2158*J2158,2)</f>
        <v>576.45000000000005</v>
      </c>
      <c r="L2158" s="259"/>
      <c r="M2158" s="260"/>
      <c r="N2158" s="261">
        <f>ROUND(I2158*H$13*I$13,2)</f>
        <v>576.45000000000005</v>
      </c>
      <c r="O2158" s="262">
        <f t="shared" si="96"/>
        <v>0</v>
      </c>
    </row>
    <row r="2159" spans="1:15" s="263" customFormat="1" ht="22.5" outlineLevel="1" x14ac:dyDescent="0.25">
      <c r="A2159" s="90" t="s">
        <v>5021</v>
      </c>
      <c r="B2159" s="91" t="s">
        <v>4893</v>
      </c>
      <c r="C2159" s="91" t="s">
        <v>570</v>
      </c>
      <c r="D2159" s="91" t="s">
        <v>4922</v>
      </c>
      <c r="E2159" s="92" t="s">
        <v>4923</v>
      </c>
      <c r="F2159" s="93" t="s">
        <v>4247</v>
      </c>
      <c r="G2159" s="101">
        <v>0.89900000000000002</v>
      </c>
      <c r="H2159" s="95">
        <f>ROUND(I2159/G2159,2)</f>
        <v>187302.73</v>
      </c>
      <c r="I2159" s="96">
        <v>168385.15</v>
      </c>
      <c r="J2159" s="95">
        <f>ROUND(H2159*$H$13*$I$13,2)</f>
        <v>208483.15</v>
      </c>
      <c r="K2159" s="96">
        <f>ROUND(G2159*J2159,2)</f>
        <v>187426.35</v>
      </c>
      <c r="L2159" s="259"/>
      <c r="M2159" s="260"/>
      <c r="N2159" s="261">
        <f>ROUND(I2159*H$13*I$13,2)</f>
        <v>187426.34</v>
      </c>
      <c r="O2159" s="262">
        <f t="shared" si="96"/>
        <v>-0.01</v>
      </c>
    </row>
    <row r="2160" spans="1:15" s="263" customFormat="1" ht="33.75" outlineLevel="1" x14ac:dyDescent="0.25">
      <c r="A2160" s="90" t="s">
        <v>5022</v>
      </c>
      <c r="B2160" s="91" t="s">
        <v>4893</v>
      </c>
      <c r="C2160" s="91" t="s">
        <v>572</v>
      </c>
      <c r="D2160" s="91" t="s">
        <v>5023</v>
      </c>
      <c r="E2160" s="92" t="s">
        <v>5024</v>
      </c>
      <c r="F2160" s="93" t="s">
        <v>297</v>
      </c>
      <c r="G2160" s="94">
        <v>84.200339999999997</v>
      </c>
      <c r="H2160" s="95">
        <f>ROUND(I2160/G2160,2)</f>
        <v>5691.27</v>
      </c>
      <c r="I2160" s="96">
        <v>479207.29</v>
      </c>
      <c r="J2160" s="95">
        <f>ROUND(H2160*$H$13*$I$13,2)</f>
        <v>6334.85</v>
      </c>
      <c r="K2160" s="96">
        <f>ROUND(G2160*J2160,2)</f>
        <v>533396.52</v>
      </c>
      <c r="L2160" s="259"/>
      <c r="M2160" s="260"/>
      <c r="N2160" s="261">
        <f>ROUND(I2160*H$13*I$13,2)</f>
        <v>533396.63</v>
      </c>
      <c r="O2160" s="262">
        <f t="shared" si="96"/>
        <v>0.11</v>
      </c>
    </row>
    <row r="2161" spans="1:15" s="263" customFormat="1" ht="15" outlineLevel="1" x14ac:dyDescent="0.25">
      <c r="A2161" s="90"/>
      <c r="B2161" s="91"/>
      <c r="C2161" s="91"/>
      <c r="D2161" s="91"/>
      <c r="E2161" s="103" t="s">
        <v>5025</v>
      </c>
      <c r="F2161" s="93"/>
      <c r="G2161" s="94"/>
      <c r="H2161" s="95"/>
      <c r="I2161" s="96"/>
      <c r="J2161" s="95"/>
      <c r="K2161" s="96"/>
      <c r="L2161" s="259"/>
      <c r="M2161" s="260"/>
      <c r="N2161" s="261">
        <f>ROUND(I2161*H$13*I$13,2)</f>
        <v>0</v>
      </c>
      <c r="O2161" s="262">
        <f t="shared" si="96"/>
        <v>0</v>
      </c>
    </row>
    <row r="2162" spans="1:15" s="263" customFormat="1" ht="22.5" outlineLevel="1" x14ac:dyDescent="0.25">
      <c r="A2162" s="90" t="s">
        <v>5026</v>
      </c>
      <c r="B2162" s="91" t="s">
        <v>4893</v>
      </c>
      <c r="C2162" s="91" t="s">
        <v>580</v>
      </c>
      <c r="D2162" s="91" t="s">
        <v>4903</v>
      </c>
      <c r="E2162" s="92" t="s">
        <v>4904</v>
      </c>
      <c r="F2162" s="93" t="s">
        <v>168</v>
      </c>
      <c r="G2162" s="94">
        <v>0.17565</v>
      </c>
      <c r="H2162" s="95">
        <f>ROUND(I2162/G2162,2)</f>
        <v>34259.83</v>
      </c>
      <c r="I2162" s="96">
        <v>6017.74</v>
      </c>
      <c r="J2162" s="95">
        <f>ROUND(H2162*$H$13*$I$13,2)</f>
        <v>38133.97</v>
      </c>
      <c r="K2162" s="96">
        <f>ROUND(G2162*J2162,2)</f>
        <v>6698.23</v>
      </c>
      <c r="L2162" s="259"/>
      <c r="M2162" s="260"/>
      <c r="N2162" s="261">
        <f>ROUND(I2162*H$13*I$13,2)</f>
        <v>6698.23</v>
      </c>
      <c r="O2162" s="262">
        <f t="shared" si="96"/>
        <v>0</v>
      </c>
    </row>
    <row r="2163" spans="1:15" s="263" customFormat="1" ht="22.5" outlineLevel="1" x14ac:dyDescent="0.25">
      <c r="A2163" s="90" t="s">
        <v>5027</v>
      </c>
      <c r="B2163" s="91" t="s">
        <v>4893</v>
      </c>
      <c r="C2163" s="91" t="s">
        <v>584</v>
      </c>
      <c r="D2163" s="91" t="s">
        <v>4906</v>
      </c>
      <c r="E2163" s="92" t="s">
        <v>4907</v>
      </c>
      <c r="F2163" s="93" t="s">
        <v>168</v>
      </c>
      <c r="G2163" s="94">
        <v>0.17565</v>
      </c>
      <c r="H2163" s="95">
        <f>ROUND(I2163/G2163,2)</f>
        <v>23951.27</v>
      </c>
      <c r="I2163" s="96">
        <v>4207.04</v>
      </c>
      <c r="J2163" s="95">
        <f>ROUND(H2163*$H$13*$I$13,2)</f>
        <v>26659.71</v>
      </c>
      <c r="K2163" s="96">
        <f>ROUND(G2163*J2163,2)</f>
        <v>4682.78</v>
      </c>
      <c r="L2163" s="259"/>
      <c r="M2163" s="260"/>
      <c r="N2163" s="261">
        <f>ROUND(I2163*H$13*I$13,2)</f>
        <v>4682.78</v>
      </c>
      <c r="O2163" s="262">
        <f t="shared" si="96"/>
        <v>0</v>
      </c>
    </row>
    <row r="2164" spans="1:15" s="263" customFormat="1" ht="15" outlineLevel="1" x14ac:dyDescent="0.25">
      <c r="A2164" s="90" t="s">
        <v>5028</v>
      </c>
      <c r="B2164" s="91" t="s">
        <v>4893</v>
      </c>
      <c r="C2164" s="91" t="s">
        <v>595</v>
      </c>
      <c r="D2164" s="91" t="s">
        <v>4909</v>
      </c>
      <c r="E2164" s="92" t="s">
        <v>4910</v>
      </c>
      <c r="F2164" s="93" t="s">
        <v>172</v>
      </c>
      <c r="G2164" s="97">
        <v>0.58550000000000002</v>
      </c>
      <c r="H2164" s="95">
        <f>ROUND(I2164/G2164,2)</f>
        <v>78831.899999999994</v>
      </c>
      <c r="I2164" s="96">
        <v>46156.08</v>
      </c>
      <c r="J2164" s="95">
        <f>ROUND(H2164*$H$13*$I$13,2)</f>
        <v>87746.31</v>
      </c>
      <c r="K2164" s="96">
        <f>ROUND(G2164*J2164,2)</f>
        <v>51375.46</v>
      </c>
      <c r="L2164" s="259"/>
      <c r="M2164" s="260"/>
      <c r="N2164" s="261">
        <f>ROUND(I2164*H$13*I$13,2)</f>
        <v>51375.46</v>
      </c>
      <c r="O2164" s="262">
        <f t="shared" si="96"/>
        <v>0</v>
      </c>
    </row>
    <row r="2165" spans="1:15" s="263" customFormat="1" ht="22.5" outlineLevel="1" x14ac:dyDescent="0.25">
      <c r="A2165" s="90" t="s">
        <v>5029</v>
      </c>
      <c r="B2165" s="91" t="s">
        <v>4893</v>
      </c>
      <c r="C2165" s="91" t="s">
        <v>599</v>
      </c>
      <c r="D2165" s="91" t="s">
        <v>4249</v>
      </c>
      <c r="E2165" s="92" t="s">
        <v>4250</v>
      </c>
      <c r="F2165" s="93" t="s">
        <v>185</v>
      </c>
      <c r="G2165" s="101">
        <v>73.772999999999996</v>
      </c>
      <c r="H2165" s="95">
        <f>ROUND(I2165/G2165,2)</f>
        <v>1763.53</v>
      </c>
      <c r="I2165" s="96">
        <v>130100.9</v>
      </c>
      <c r="J2165" s="95">
        <f>ROUND(H2165*$H$13*$I$13,2)</f>
        <v>1962.95</v>
      </c>
      <c r="K2165" s="96">
        <f>ROUND(G2165*J2165,2)</f>
        <v>144812.71</v>
      </c>
      <c r="L2165" s="259"/>
      <c r="M2165" s="260"/>
      <c r="N2165" s="261">
        <f>ROUND(I2165*H$13*I$13,2)</f>
        <v>144812.87</v>
      </c>
      <c r="O2165" s="262">
        <f t="shared" si="96"/>
        <v>0.16</v>
      </c>
    </row>
    <row r="2166" spans="1:15" s="263" customFormat="1" ht="22.5" outlineLevel="1" x14ac:dyDescent="0.25">
      <c r="A2166" s="90" t="s">
        <v>5030</v>
      </c>
      <c r="B2166" s="91" t="s">
        <v>4893</v>
      </c>
      <c r="C2166" s="91" t="s">
        <v>605</v>
      </c>
      <c r="D2166" s="91" t="s">
        <v>5031</v>
      </c>
      <c r="E2166" s="92" t="s">
        <v>5032</v>
      </c>
      <c r="F2166" s="93" t="s">
        <v>363</v>
      </c>
      <c r="G2166" s="101">
        <v>5.8550000000000004</v>
      </c>
      <c r="H2166" s="95">
        <f>ROUND(I2166/G2166,2)</f>
        <v>126904.67</v>
      </c>
      <c r="I2166" s="96">
        <v>743026.85</v>
      </c>
      <c r="J2166" s="95">
        <f>ROUND(H2166*$H$13*$I$13,2)</f>
        <v>141255.20000000001</v>
      </c>
      <c r="K2166" s="96">
        <f>ROUND(G2166*J2166,2)</f>
        <v>827049.2</v>
      </c>
      <c r="L2166" s="259"/>
      <c r="M2166" s="260"/>
      <c r="N2166" s="261">
        <f>ROUND(I2166*H$13*I$13,2)</f>
        <v>827049.22</v>
      </c>
      <c r="O2166" s="262">
        <f t="shared" si="96"/>
        <v>0.02</v>
      </c>
    </row>
    <row r="2167" spans="1:15" s="263" customFormat="1" ht="22.5" outlineLevel="1" x14ac:dyDescent="0.25">
      <c r="A2167" s="90" t="s">
        <v>5033</v>
      </c>
      <c r="B2167" s="91" t="s">
        <v>4893</v>
      </c>
      <c r="C2167" s="91" t="s">
        <v>4759</v>
      </c>
      <c r="D2167" s="91" t="s">
        <v>4982</v>
      </c>
      <c r="E2167" s="92" t="s">
        <v>4983</v>
      </c>
      <c r="F2167" s="93" t="s">
        <v>185</v>
      </c>
      <c r="G2167" s="98">
        <v>119.4</v>
      </c>
      <c r="H2167" s="95">
        <f>ROUND(I2167/G2167,2)</f>
        <v>6702.53</v>
      </c>
      <c r="I2167" s="96">
        <v>800281.75</v>
      </c>
      <c r="J2167" s="95">
        <f>ROUND(H2167*$H$13*$I$13,2)</f>
        <v>7460.46</v>
      </c>
      <c r="K2167" s="96">
        <f>ROUND(G2167*J2167,2)</f>
        <v>890778.92</v>
      </c>
      <c r="L2167" s="259"/>
      <c r="M2167" s="260"/>
      <c r="N2167" s="261">
        <f>ROUND(I2167*H$13*I$13,2)</f>
        <v>890778.57</v>
      </c>
      <c r="O2167" s="262">
        <f t="shared" si="96"/>
        <v>-0.35</v>
      </c>
    </row>
    <row r="2168" spans="1:15" s="263" customFormat="1" ht="15" outlineLevel="1" x14ac:dyDescent="0.25">
      <c r="A2168" s="90" t="s">
        <v>5034</v>
      </c>
      <c r="B2168" s="91" t="s">
        <v>4893</v>
      </c>
      <c r="C2168" s="91" t="s">
        <v>608</v>
      </c>
      <c r="D2168" s="91" t="s">
        <v>5035</v>
      </c>
      <c r="E2168" s="92" t="s">
        <v>5036</v>
      </c>
      <c r="F2168" s="93" t="s">
        <v>4247</v>
      </c>
      <c r="G2168" s="97">
        <v>0.58550000000000002</v>
      </c>
      <c r="H2168" s="95">
        <f>ROUND(I2168/G2168,2)</f>
        <v>16314.35</v>
      </c>
      <c r="I2168" s="96">
        <v>9552.0499999999993</v>
      </c>
      <c r="J2168" s="95">
        <f>ROUND(H2168*$H$13*$I$13,2)</f>
        <v>18159.2</v>
      </c>
      <c r="K2168" s="96">
        <f>ROUND(G2168*J2168,2)</f>
        <v>10632.21</v>
      </c>
      <c r="L2168" s="259"/>
      <c r="M2168" s="260"/>
      <c r="N2168" s="261">
        <f>ROUND(I2168*H$13*I$13,2)</f>
        <v>10632.21</v>
      </c>
      <c r="O2168" s="262">
        <f t="shared" si="96"/>
        <v>0</v>
      </c>
    </row>
    <row r="2169" spans="1:15" s="263" customFormat="1" ht="15" outlineLevel="1" x14ac:dyDescent="0.25">
      <c r="A2169" s="90" t="s">
        <v>5037</v>
      </c>
      <c r="B2169" s="91" t="s">
        <v>4893</v>
      </c>
      <c r="C2169" s="91" t="s">
        <v>612</v>
      </c>
      <c r="D2169" s="91" t="s">
        <v>5038</v>
      </c>
      <c r="E2169" s="92" t="s">
        <v>5039</v>
      </c>
      <c r="F2169" s="93" t="s">
        <v>297</v>
      </c>
      <c r="G2169" s="97">
        <v>1.0539000000000001</v>
      </c>
      <c r="H2169" s="95">
        <f>ROUND(I2169/G2169,2)</f>
        <v>86227.79</v>
      </c>
      <c r="I2169" s="96">
        <v>90875.47</v>
      </c>
      <c r="J2169" s="95">
        <f>ROUND(H2169*$H$13*$I$13,2)</f>
        <v>95978.53</v>
      </c>
      <c r="K2169" s="96">
        <f>ROUND(G2169*J2169,2)</f>
        <v>101151.77</v>
      </c>
      <c r="L2169" s="259"/>
      <c r="M2169" s="260"/>
      <c r="N2169" s="261">
        <f>ROUND(I2169*H$13*I$13,2)</f>
        <v>101151.78</v>
      </c>
      <c r="O2169" s="262">
        <f t="shared" si="96"/>
        <v>0.01</v>
      </c>
    </row>
    <row r="2170" spans="1:15" s="263" customFormat="1" ht="15" outlineLevel="1" x14ac:dyDescent="0.25">
      <c r="A2170" s="90" t="s">
        <v>5040</v>
      </c>
      <c r="B2170" s="91" t="s">
        <v>4893</v>
      </c>
      <c r="C2170" s="91" t="s">
        <v>620</v>
      </c>
      <c r="D2170" s="91" t="s">
        <v>5041</v>
      </c>
      <c r="E2170" s="92" t="s">
        <v>5042</v>
      </c>
      <c r="F2170" s="93" t="s">
        <v>4247</v>
      </c>
      <c r="G2170" s="97">
        <v>0.58550000000000002</v>
      </c>
      <c r="H2170" s="95">
        <f>ROUND(I2170/G2170,2)</f>
        <v>9641.26</v>
      </c>
      <c r="I2170" s="96">
        <v>5644.96</v>
      </c>
      <c r="J2170" s="95">
        <f>ROUND(H2170*$H$13*$I$13,2)</f>
        <v>10731.51</v>
      </c>
      <c r="K2170" s="96">
        <f>ROUND(G2170*J2170,2)</f>
        <v>6283.3</v>
      </c>
      <c r="L2170" s="259"/>
      <c r="M2170" s="260"/>
      <c r="N2170" s="261">
        <f>ROUND(I2170*H$13*I$13,2)</f>
        <v>6283.3</v>
      </c>
      <c r="O2170" s="262">
        <f t="shared" si="96"/>
        <v>0</v>
      </c>
    </row>
    <row r="2171" spans="1:15" s="263" customFormat="1" ht="15" outlineLevel="1" x14ac:dyDescent="0.25">
      <c r="A2171" s="90" t="s">
        <v>5043</v>
      </c>
      <c r="B2171" s="91" t="s">
        <v>4893</v>
      </c>
      <c r="C2171" s="91" t="s">
        <v>634</v>
      </c>
      <c r="D2171" s="91" t="s">
        <v>4965</v>
      </c>
      <c r="E2171" s="92" t="s">
        <v>4966</v>
      </c>
      <c r="F2171" s="93" t="s">
        <v>172</v>
      </c>
      <c r="G2171" s="97">
        <v>0.23419999999999999</v>
      </c>
      <c r="H2171" s="95">
        <f>ROUND(I2171/G2171,2)</f>
        <v>50703.16</v>
      </c>
      <c r="I2171" s="96">
        <v>11874.68</v>
      </c>
      <c r="J2171" s="95">
        <f>ROUND(H2171*$H$13*$I$13,2)</f>
        <v>56436.73</v>
      </c>
      <c r="K2171" s="96">
        <f>ROUND(G2171*J2171,2)</f>
        <v>13217.48</v>
      </c>
      <c r="L2171" s="259"/>
      <c r="M2171" s="260"/>
      <c r="N2171" s="261">
        <f>ROUND(I2171*H$13*I$13,2)</f>
        <v>13217.48</v>
      </c>
      <c r="O2171" s="262">
        <f t="shared" si="96"/>
        <v>0</v>
      </c>
    </row>
    <row r="2172" spans="1:15" s="263" customFormat="1" ht="15" outlineLevel="1" x14ac:dyDescent="0.25">
      <c r="A2172" s="90" t="s">
        <v>5044</v>
      </c>
      <c r="B2172" s="91" t="s">
        <v>4893</v>
      </c>
      <c r="C2172" s="91" t="s">
        <v>638</v>
      </c>
      <c r="D2172" s="91" t="s">
        <v>5045</v>
      </c>
      <c r="E2172" s="92" t="s">
        <v>5046</v>
      </c>
      <c r="F2172" s="93" t="s">
        <v>185</v>
      </c>
      <c r="G2172" s="101">
        <v>25.762</v>
      </c>
      <c r="H2172" s="95">
        <f>ROUND(I2172/G2172,2)</f>
        <v>3365.2</v>
      </c>
      <c r="I2172" s="96">
        <v>86694.32</v>
      </c>
      <c r="J2172" s="95">
        <f>ROUND(H2172*$H$13*$I$13,2)</f>
        <v>3745.74</v>
      </c>
      <c r="K2172" s="96">
        <f>ROUND(G2172*J2172,2)</f>
        <v>96497.75</v>
      </c>
      <c r="L2172" s="259"/>
      <c r="M2172" s="260"/>
      <c r="N2172" s="261">
        <f>ROUND(I2172*H$13*I$13,2)</f>
        <v>96497.82</v>
      </c>
      <c r="O2172" s="262">
        <f t="shared" si="96"/>
        <v>7.0000000000000007E-2</v>
      </c>
    </row>
    <row r="2173" spans="1:15" s="263" customFormat="1" ht="22.5" outlineLevel="1" x14ac:dyDescent="0.25">
      <c r="A2173" s="90" t="s">
        <v>5047</v>
      </c>
      <c r="B2173" s="91" t="s">
        <v>4893</v>
      </c>
      <c r="C2173" s="91" t="s">
        <v>646</v>
      </c>
      <c r="D2173" s="91" t="s">
        <v>5048</v>
      </c>
      <c r="E2173" s="92" t="s">
        <v>5049</v>
      </c>
      <c r="F2173" s="93" t="s">
        <v>1562</v>
      </c>
      <c r="G2173" s="100">
        <v>58.55</v>
      </c>
      <c r="H2173" s="95">
        <f>ROUND(I2173/G2173,2)</f>
        <v>14458.36</v>
      </c>
      <c r="I2173" s="96">
        <v>846536.72</v>
      </c>
      <c r="J2173" s="95">
        <f>ROUND(H2173*$H$13*$I$13,2)</f>
        <v>16093.33</v>
      </c>
      <c r="K2173" s="96">
        <f>ROUND(G2173*J2173,2)</f>
        <v>942264.47</v>
      </c>
      <c r="L2173" s="259"/>
      <c r="M2173" s="260"/>
      <c r="N2173" s="261">
        <f>ROUND(I2173*H$13*I$13,2)</f>
        <v>942264.11</v>
      </c>
      <c r="O2173" s="262">
        <f t="shared" si="96"/>
        <v>-0.36</v>
      </c>
    </row>
    <row r="2174" spans="1:15" s="263" customFormat="1" ht="15" outlineLevel="1" x14ac:dyDescent="0.25">
      <c r="A2174" s="90" t="s">
        <v>5050</v>
      </c>
      <c r="B2174" s="91" t="s">
        <v>4893</v>
      </c>
      <c r="C2174" s="91" t="s">
        <v>650</v>
      </c>
      <c r="D2174" s="91" t="s">
        <v>5051</v>
      </c>
      <c r="E2174" s="92" t="s">
        <v>5052</v>
      </c>
      <c r="F2174" s="93" t="s">
        <v>371</v>
      </c>
      <c r="G2174" s="98">
        <v>597.20000000000005</v>
      </c>
      <c r="H2174" s="95">
        <f>ROUND(I2174/G2174,2)</f>
        <v>915.6</v>
      </c>
      <c r="I2174" s="96">
        <v>546798.43000000005</v>
      </c>
      <c r="J2174" s="95">
        <f>ROUND(H2174*$H$13*$I$13,2)</f>
        <v>1019.14</v>
      </c>
      <c r="K2174" s="96">
        <f>ROUND(G2174*J2174,2)</f>
        <v>608630.41</v>
      </c>
      <c r="L2174" s="259"/>
      <c r="M2174" s="260"/>
      <c r="N2174" s="261">
        <f>ROUND(I2174*H$13*I$13,2)</f>
        <v>608631.05000000005</v>
      </c>
      <c r="O2174" s="262">
        <f t="shared" si="96"/>
        <v>0.64</v>
      </c>
    </row>
    <row r="2175" spans="1:15" s="263" customFormat="1" ht="15" outlineLevel="1" x14ac:dyDescent="0.25">
      <c r="A2175" s="90"/>
      <c r="B2175" s="91"/>
      <c r="C2175" s="91"/>
      <c r="D2175" s="91"/>
      <c r="E2175" s="103" t="s">
        <v>5053</v>
      </c>
      <c r="F2175" s="93"/>
      <c r="G2175" s="98"/>
      <c r="H2175" s="95"/>
      <c r="I2175" s="96"/>
      <c r="J2175" s="95"/>
      <c r="K2175" s="96"/>
      <c r="L2175" s="259"/>
      <c r="M2175" s="260"/>
      <c r="N2175" s="261">
        <f>ROUND(I2175*H$13*I$13,2)</f>
        <v>0</v>
      </c>
      <c r="O2175" s="262">
        <f t="shared" si="96"/>
        <v>0</v>
      </c>
    </row>
    <row r="2176" spans="1:15" s="263" customFormat="1" ht="22.5" outlineLevel="1" x14ac:dyDescent="0.25">
      <c r="A2176" s="90" t="s">
        <v>5054</v>
      </c>
      <c r="B2176" s="91" t="s">
        <v>4893</v>
      </c>
      <c r="C2176" s="91" t="s">
        <v>658</v>
      </c>
      <c r="D2176" s="91" t="s">
        <v>4903</v>
      </c>
      <c r="E2176" s="92" t="s">
        <v>4904</v>
      </c>
      <c r="F2176" s="93" t="s">
        <v>168</v>
      </c>
      <c r="G2176" s="97">
        <v>0.18990000000000001</v>
      </c>
      <c r="H2176" s="95">
        <f>ROUND(I2176/G2176,2)</f>
        <v>34258.93</v>
      </c>
      <c r="I2176" s="96">
        <v>6505.77</v>
      </c>
      <c r="J2176" s="95">
        <f>ROUND(H2176*$H$13*$I$13,2)</f>
        <v>38132.97</v>
      </c>
      <c r="K2176" s="96">
        <f>ROUND(G2176*J2176,2)</f>
        <v>7241.45</v>
      </c>
      <c r="L2176" s="259"/>
      <c r="M2176" s="260"/>
      <c r="N2176" s="261">
        <f>ROUND(I2176*H$13*I$13,2)</f>
        <v>7241.45</v>
      </c>
      <c r="O2176" s="262">
        <f t="shared" si="96"/>
        <v>0</v>
      </c>
    </row>
    <row r="2177" spans="1:15" s="263" customFormat="1" ht="22.5" outlineLevel="1" x14ac:dyDescent="0.25">
      <c r="A2177" s="90" t="s">
        <v>5055</v>
      </c>
      <c r="B2177" s="91" t="s">
        <v>4893</v>
      </c>
      <c r="C2177" s="91" t="s">
        <v>666</v>
      </c>
      <c r="D2177" s="91" t="s">
        <v>4906</v>
      </c>
      <c r="E2177" s="92" t="s">
        <v>4907</v>
      </c>
      <c r="F2177" s="93" t="s">
        <v>168</v>
      </c>
      <c r="G2177" s="97">
        <v>0.18990000000000001</v>
      </c>
      <c r="H2177" s="95">
        <f>ROUND(I2177/G2177,2)</f>
        <v>23951.4</v>
      </c>
      <c r="I2177" s="96">
        <v>4548.37</v>
      </c>
      <c r="J2177" s="95">
        <f>ROUND(H2177*$H$13*$I$13,2)</f>
        <v>26659.85</v>
      </c>
      <c r="K2177" s="96">
        <f>ROUND(G2177*J2177,2)</f>
        <v>5062.71</v>
      </c>
      <c r="L2177" s="259"/>
      <c r="M2177" s="260"/>
      <c r="N2177" s="261">
        <f>ROUND(I2177*H$13*I$13,2)</f>
        <v>5062.71</v>
      </c>
      <c r="O2177" s="262">
        <f t="shared" si="96"/>
        <v>0</v>
      </c>
    </row>
    <row r="2178" spans="1:15" s="263" customFormat="1" ht="15" outlineLevel="1" x14ac:dyDescent="0.25">
      <c r="A2178" s="90" t="s">
        <v>5056</v>
      </c>
      <c r="B2178" s="91" t="s">
        <v>4893</v>
      </c>
      <c r="C2178" s="91" t="s">
        <v>677</v>
      </c>
      <c r="D2178" s="91" t="s">
        <v>4909</v>
      </c>
      <c r="E2178" s="92" t="s">
        <v>4910</v>
      </c>
      <c r="F2178" s="93" t="s">
        <v>172</v>
      </c>
      <c r="G2178" s="97">
        <v>0.94950000000000001</v>
      </c>
      <c r="H2178" s="95">
        <f>ROUND(I2178/G2178,2)</f>
        <v>78832.19</v>
      </c>
      <c r="I2178" s="96">
        <v>74851.16</v>
      </c>
      <c r="J2178" s="95">
        <f>ROUND(H2178*$H$13*$I$13,2)</f>
        <v>87746.63</v>
      </c>
      <c r="K2178" s="96">
        <f>ROUND(G2178*J2178,2)</f>
        <v>83315.429999999993</v>
      </c>
      <c r="L2178" s="259"/>
      <c r="M2178" s="260"/>
      <c r="N2178" s="261">
        <f>ROUND(I2178*H$13*I$13,2)</f>
        <v>83315.42</v>
      </c>
      <c r="O2178" s="262">
        <f t="shared" si="96"/>
        <v>-0.01</v>
      </c>
    </row>
    <row r="2179" spans="1:15" s="263" customFormat="1" ht="22.5" outlineLevel="1" x14ac:dyDescent="0.25">
      <c r="A2179" s="90" t="s">
        <v>5057</v>
      </c>
      <c r="B2179" s="91" t="s">
        <v>4893</v>
      </c>
      <c r="C2179" s="91" t="s">
        <v>5058</v>
      </c>
      <c r="D2179" s="91" t="s">
        <v>5059</v>
      </c>
      <c r="E2179" s="92" t="s">
        <v>5060</v>
      </c>
      <c r="F2179" s="93" t="s">
        <v>185</v>
      </c>
      <c r="G2179" s="101">
        <v>119.637</v>
      </c>
      <c r="H2179" s="95">
        <f>ROUND(I2179/G2179,2)</f>
        <v>1140.45</v>
      </c>
      <c r="I2179" s="96">
        <v>136439.51</v>
      </c>
      <c r="J2179" s="95">
        <f>ROUND(H2179*$H$13*$I$13,2)</f>
        <v>1269.4100000000001</v>
      </c>
      <c r="K2179" s="96">
        <f>ROUND(G2179*J2179,2)</f>
        <v>151868.4</v>
      </c>
      <c r="L2179" s="259"/>
      <c r="M2179" s="260"/>
      <c r="N2179" s="261">
        <f>ROUND(I2179*H$13*I$13,2)</f>
        <v>151868.25</v>
      </c>
      <c r="O2179" s="262">
        <f t="shared" si="96"/>
        <v>-0.15</v>
      </c>
    </row>
    <row r="2180" spans="1:15" s="263" customFormat="1" ht="15" outlineLevel="1" x14ac:dyDescent="0.25">
      <c r="A2180" s="90" t="s">
        <v>5061</v>
      </c>
      <c r="B2180" s="91" t="s">
        <v>4893</v>
      </c>
      <c r="C2180" s="91" t="s">
        <v>681</v>
      </c>
      <c r="D2180" s="91" t="s">
        <v>4965</v>
      </c>
      <c r="E2180" s="92" t="s">
        <v>4966</v>
      </c>
      <c r="F2180" s="93" t="s">
        <v>172</v>
      </c>
      <c r="G2180" s="97">
        <v>0.25319999999999998</v>
      </c>
      <c r="H2180" s="95">
        <f>ROUND(I2180/G2180,2)</f>
        <v>50702.76</v>
      </c>
      <c r="I2180" s="96">
        <v>12837.94</v>
      </c>
      <c r="J2180" s="95">
        <f>ROUND(H2180*$H$13*$I$13,2)</f>
        <v>56436.29</v>
      </c>
      <c r="K2180" s="96">
        <f>ROUND(G2180*J2180,2)</f>
        <v>14289.67</v>
      </c>
      <c r="L2180" s="259"/>
      <c r="M2180" s="260"/>
      <c r="N2180" s="261">
        <f>ROUND(I2180*H$13*I$13,2)</f>
        <v>14289.67</v>
      </c>
      <c r="O2180" s="262">
        <f t="shared" si="96"/>
        <v>0</v>
      </c>
    </row>
    <row r="2181" spans="1:15" s="263" customFormat="1" ht="15" outlineLevel="1" x14ac:dyDescent="0.25">
      <c r="A2181" s="90" t="s">
        <v>5062</v>
      </c>
      <c r="B2181" s="91" t="s">
        <v>4893</v>
      </c>
      <c r="C2181" s="91" t="s">
        <v>685</v>
      </c>
      <c r="D2181" s="91" t="s">
        <v>5045</v>
      </c>
      <c r="E2181" s="92" t="s">
        <v>5046</v>
      </c>
      <c r="F2181" s="93" t="s">
        <v>185</v>
      </c>
      <c r="G2181" s="101">
        <v>27.852</v>
      </c>
      <c r="H2181" s="95">
        <f>ROUND(I2181/G2181,2)</f>
        <v>3365.2</v>
      </c>
      <c r="I2181" s="96">
        <v>93727.51</v>
      </c>
      <c r="J2181" s="95">
        <f>ROUND(H2181*$H$13*$I$13,2)</f>
        <v>3745.74</v>
      </c>
      <c r="K2181" s="96">
        <f>ROUND(G2181*J2181,2)</f>
        <v>104326.35</v>
      </c>
      <c r="L2181" s="259"/>
      <c r="M2181" s="260"/>
      <c r="N2181" s="261">
        <f>ROUND(I2181*H$13*I$13,2)</f>
        <v>104326.33</v>
      </c>
      <c r="O2181" s="262">
        <f t="shared" si="96"/>
        <v>-0.02</v>
      </c>
    </row>
    <row r="2182" spans="1:15" s="263" customFormat="1" ht="22.5" outlineLevel="1" x14ac:dyDescent="0.25">
      <c r="A2182" s="90" t="s">
        <v>5063</v>
      </c>
      <c r="B2182" s="91" t="s">
        <v>4893</v>
      </c>
      <c r="C2182" s="91" t="s">
        <v>689</v>
      </c>
      <c r="D2182" s="91" t="s">
        <v>5048</v>
      </c>
      <c r="E2182" s="92" t="s">
        <v>5049</v>
      </c>
      <c r="F2182" s="93" t="s">
        <v>1562</v>
      </c>
      <c r="G2182" s="98">
        <v>63.3</v>
      </c>
      <c r="H2182" s="95">
        <f>ROUND(I2182/G2182,2)</f>
        <v>14458.38</v>
      </c>
      <c r="I2182" s="96">
        <v>915215.69</v>
      </c>
      <c r="J2182" s="95">
        <f>ROUND(H2182*$H$13*$I$13,2)</f>
        <v>16093.35</v>
      </c>
      <c r="K2182" s="96">
        <f>ROUND(G2182*J2182,2)</f>
        <v>1018709.06</v>
      </c>
      <c r="L2182" s="259"/>
      <c r="M2182" s="260"/>
      <c r="N2182" s="261">
        <f>ROUND(I2182*H$13*I$13,2)</f>
        <v>1018709.38</v>
      </c>
      <c r="O2182" s="262">
        <f t="shared" si="96"/>
        <v>0.32</v>
      </c>
    </row>
    <row r="2183" spans="1:15" s="263" customFormat="1" ht="15" outlineLevel="1" x14ac:dyDescent="0.25">
      <c r="A2183" s="90" t="s">
        <v>5064</v>
      </c>
      <c r="B2183" s="91" t="s">
        <v>4893</v>
      </c>
      <c r="C2183" s="91" t="s">
        <v>693</v>
      </c>
      <c r="D2183" s="91" t="s">
        <v>5065</v>
      </c>
      <c r="E2183" s="92" t="s">
        <v>5066</v>
      </c>
      <c r="F2183" s="93" t="s">
        <v>371</v>
      </c>
      <c r="G2183" s="98">
        <v>645.70000000000005</v>
      </c>
      <c r="H2183" s="95">
        <f>ROUND(I2183/G2183,2)</f>
        <v>1266.1199999999999</v>
      </c>
      <c r="I2183" s="96">
        <v>817532.89</v>
      </c>
      <c r="J2183" s="95">
        <f>ROUND(H2183*$H$13*$I$13,2)</f>
        <v>1409.29</v>
      </c>
      <c r="K2183" s="96">
        <f>ROUND(G2183*J2183,2)</f>
        <v>909978.55</v>
      </c>
      <c r="L2183" s="259"/>
      <c r="M2183" s="260"/>
      <c r="N2183" s="261">
        <f>ROUND(I2183*H$13*I$13,2)</f>
        <v>909980.49</v>
      </c>
      <c r="O2183" s="262">
        <f t="shared" si="96"/>
        <v>1.94</v>
      </c>
    </row>
    <row r="2184" spans="1:15" s="263" customFormat="1" ht="15" outlineLevel="1" x14ac:dyDescent="0.25">
      <c r="A2184" s="90"/>
      <c r="B2184" s="91"/>
      <c r="C2184" s="91"/>
      <c r="D2184" s="91"/>
      <c r="E2184" s="103" t="s">
        <v>5067</v>
      </c>
      <c r="F2184" s="93"/>
      <c r="G2184" s="98"/>
      <c r="H2184" s="95"/>
      <c r="I2184" s="96"/>
      <c r="J2184" s="95"/>
      <c r="K2184" s="96"/>
      <c r="L2184" s="259"/>
      <c r="M2184" s="260"/>
      <c r="N2184" s="261">
        <f>ROUND(I2184*H$13*I$13,2)</f>
        <v>0</v>
      </c>
      <c r="O2184" s="262">
        <f t="shared" si="96"/>
        <v>0</v>
      </c>
    </row>
    <row r="2185" spans="1:15" s="263" customFormat="1" ht="22.5" outlineLevel="1" x14ac:dyDescent="0.25">
      <c r="A2185" s="90" t="s">
        <v>5068</v>
      </c>
      <c r="B2185" s="91" t="s">
        <v>4893</v>
      </c>
      <c r="C2185" s="91" t="s">
        <v>699</v>
      </c>
      <c r="D2185" s="91" t="s">
        <v>4903</v>
      </c>
      <c r="E2185" s="92" t="s">
        <v>4904</v>
      </c>
      <c r="F2185" s="93" t="s">
        <v>168</v>
      </c>
      <c r="G2185" s="97">
        <v>3.27E-2</v>
      </c>
      <c r="H2185" s="95">
        <f>ROUND(I2185/G2185,2)</f>
        <v>34250.76</v>
      </c>
      <c r="I2185" s="96">
        <v>1120</v>
      </c>
      <c r="J2185" s="95">
        <f>ROUND(H2185*$H$13*$I$13,2)</f>
        <v>38123.879999999997</v>
      </c>
      <c r="K2185" s="96">
        <f>ROUND(G2185*J2185,2)</f>
        <v>1246.6500000000001</v>
      </c>
      <c r="L2185" s="259"/>
      <c r="M2185" s="260"/>
      <c r="N2185" s="261">
        <f>ROUND(I2185*H$13*I$13,2)</f>
        <v>1246.6500000000001</v>
      </c>
      <c r="O2185" s="262">
        <f t="shared" si="96"/>
        <v>0</v>
      </c>
    </row>
    <row r="2186" spans="1:15" s="263" customFormat="1" ht="22.5" outlineLevel="1" x14ac:dyDescent="0.25">
      <c r="A2186" s="90" t="s">
        <v>5069</v>
      </c>
      <c r="B2186" s="91" t="s">
        <v>4893</v>
      </c>
      <c r="C2186" s="91" t="s">
        <v>703</v>
      </c>
      <c r="D2186" s="91" t="s">
        <v>4906</v>
      </c>
      <c r="E2186" s="92" t="s">
        <v>4907</v>
      </c>
      <c r="F2186" s="93" t="s">
        <v>168</v>
      </c>
      <c r="G2186" s="97">
        <v>3.27E-2</v>
      </c>
      <c r="H2186" s="95">
        <f>ROUND(I2186/G2186,2)</f>
        <v>23950.76</v>
      </c>
      <c r="I2186" s="96">
        <v>783.19</v>
      </c>
      <c r="J2186" s="95">
        <f>ROUND(H2186*$H$13*$I$13,2)</f>
        <v>26659.14</v>
      </c>
      <c r="K2186" s="96">
        <f>ROUND(G2186*J2186,2)</f>
        <v>871.75</v>
      </c>
      <c r="L2186" s="259"/>
      <c r="M2186" s="260"/>
      <c r="N2186" s="261">
        <f>ROUND(I2186*H$13*I$13,2)</f>
        <v>871.75</v>
      </c>
      <c r="O2186" s="262">
        <f t="shared" si="96"/>
        <v>0</v>
      </c>
    </row>
    <row r="2187" spans="1:15" s="263" customFormat="1" ht="15" outlineLevel="1" x14ac:dyDescent="0.25">
      <c r="A2187" s="90" t="s">
        <v>5070</v>
      </c>
      <c r="B2187" s="91" t="s">
        <v>4893</v>
      </c>
      <c r="C2187" s="91" t="s">
        <v>714</v>
      </c>
      <c r="D2187" s="91" t="s">
        <v>4909</v>
      </c>
      <c r="E2187" s="92" t="s">
        <v>4910</v>
      </c>
      <c r="F2187" s="93" t="s">
        <v>172</v>
      </c>
      <c r="G2187" s="97">
        <v>0.16350000000000001</v>
      </c>
      <c r="H2187" s="95">
        <f>ROUND(I2187/G2187,2)</f>
        <v>106354.56</v>
      </c>
      <c r="I2187" s="96">
        <v>17388.97</v>
      </c>
      <c r="J2187" s="95">
        <f>ROUND(H2187*$H$13*$I$13,2)</f>
        <v>118381.26</v>
      </c>
      <c r="K2187" s="96">
        <f>ROUND(G2187*J2187,2)</f>
        <v>19355.34</v>
      </c>
      <c r="L2187" s="259"/>
      <c r="M2187" s="260"/>
      <c r="N2187" s="261">
        <f>ROUND(I2187*H$13*I$13,2)</f>
        <v>19355.34</v>
      </c>
      <c r="O2187" s="262">
        <f t="shared" si="96"/>
        <v>0</v>
      </c>
    </row>
    <row r="2188" spans="1:15" s="263" customFormat="1" ht="22.5" outlineLevel="1" x14ac:dyDescent="0.25">
      <c r="A2188" s="90" t="s">
        <v>5071</v>
      </c>
      <c r="B2188" s="91" t="s">
        <v>4893</v>
      </c>
      <c r="C2188" s="91" t="s">
        <v>5072</v>
      </c>
      <c r="D2188" s="91" t="s">
        <v>5059</v>
      </c>
      <c r="E2188" s="92" t="s">
        <v>5060</v>
      </c>
      <c r="F2188" s="93" t="s">
        <v>185</v>
      </c>
      <c r="G2188" s="101">
        <v>20.600999999999999</v>
      </c>
      <c r="H2188" s="95">
        <f>ROUND(I2188/G2188,2)</f>
        <v>1140.44</v>
      </c>
      <c r="I2188" s="96">
        <v>23494.3</v>
      </c>
      <c r="J2188" s="95">
        <f>ROUND(H2188*$H$13*$I$13,2)</f>
        <v>1269.4000000000001</v>
      </c>
      <c r="K2188" s="96">
        <f>ROUND(G2188*J2188,2)</f>
        <v>26150.91</v>
      </c>
      <c r="L2188" s="259"/>
      <c r="M2188" s="260"/>
      <c r="N2188" s="261">
        <f>ROUND(I2188*H$13*I$13,2)</f>
        <v>26151.06</v>
      </c>
      <c r="O2188" s="262">
        <f t="shared" si="96"/>
        <v>0.15</v>
      </c>
    </row>
    <row r="2189" spans="1:15" s="263" customFormat="1" ht="15" outlineLevel="1" x14ac:dyDescent="0.25">
      <c r="A2189" s="90" t="s">
        <v>5073</v>
      </c>
      <c r="B2189" s="91" t="s">
        <v>4893</v>
      </c>
      <c r="C2189" s="91" t="s">
        <v>718</v>
      </c>
      <c r="D2189" s="91" t="s">
        <v>5074</v>
      </c>
      <c r="E2189" s="92" t="s">
        <v>5075</v>
      </c>
      <c r="F2189" s="93" t="s">
        <v>363</v>
      </c>
      <c r="G2189" s="100">
        <v>1.0900000000000001</v>
      </c>
      <c r="H2189" s="95">
        <f>ROUND(I2189/G2189,2)</f>
        <v>73342.94</v>
      </c>
      <c r="I2189" s="96">
        <v>79943.81</v>
      </c>
      <c r="J2189" s="95">
        <f>ROUND(H2189*$H$13*$I$13,2)</f>
        <v>81636.649999999994</v>
      </c>
      <c r="K2189" s="96">
        <f>ROUND(G2189*J2189,2)</f>
        <v>88983.95</v>
      </c>
      <c r="L2189" s="259"/>
      <c r="M2189" s="260"/>
      <c r="N2189" s="261">
        <f>ROUND(I2189*H$13*I$13,2)</f>
        <v>88983.95</v>
      </c>
      <c r="O2189" s="262">
        <f t="shared" si="96"/>
        <v>0</v>
      </c>
    </row>
    <row r="2190" spans="1:15" s="263" customFormat="1" ht="22.5" outlineLevel="1" x14ac:dyDescent="0.25">
      <c r="A2190" s="90" t="s">
        <v>5076</v>
      </c>
      <c r="B2190" s="91" t="s">
        <v>4893</v>
      </c>
      <c r="C2190" s="91" t="s">
        <v>722</v>
      </c>
      <c r="D2190" s="91" t="s">
        <v>5077</v>
      </c>
      <c r="E2190" s="92" t="s">
        <v>5078</v>
      </c>
      <c r="F2190" s="93" t="s">
        <v>371</v>
      </c>
      <c r="G2190" s="99">
        <v>109</v>
      </c>
      <c r="H2190" s="95">
        <f>ROUND(I2190/G2190,2)</f>
        <v>936.63</v>
      </c>
      <c r="I2190" s="96">
        <v>102092.74</v>
      </c>
      <c r="J2190" s="95">
        <f>ROUND(H2190*$H$13*$I$13,2)</f>
        <v>1042.55</v>
      </c>
      <c r="K2190" s="96">
        <f>ROUND(G2190*J2190,2)</f>
        <v>113637.95</v>
      </c>
      <c r="L2190" s="259"/>
      <c r="M2190" s="260"/>
      <c r="N2190" s="261">
        <f>ROUND(I2190*H$13*I$13,2)</f>
        <v>113637.51</v>
      </c>
      <c r="O2190" s="262">
        <f t="shared" si="96"/>
        <v>-0.44</v>
      </c>
    </row>
    <row r="2191" spans="1:15" s="263" customFormat="1" ht="15" outlineLevel="1" x14ac:dyDescent="0.25">
      <c r="A2191" s="90"/>
      <c r="B2191" s="91"/>
      <c r="C2191" s="91"/>
      <c r="D2191" s="91"/>
      <c r="E2191" s="103" t="s">
        <v>5079</v>
      </c>
      <c r="F2191" s="93"/>
      <c r="G2191" s="99"/>
      <c r="H2191" s="95"/>
      <c r="I2191" s="96"/>
      <c r="J2191" s="95"/>
      <c r="K2191" s="96"/>
      <c r="L2191" s="259"/>
      <c r="M2191" s="260"/>
      <c r="N2191" s="261">
        <f>ROUND(I2191*H$13*I$13,2)</f>
        <v>0</v>
      </c>
      <c r="O2191" s="262">
        <f t="shared" si="96"/>
        <v>0</v>
      </c>
    </row>
    <row r="2192" spans="1:15" s="263" customFormat="1" ht="22.5" outlineLevel="1" x14ac:dyDescent="0.25">
      <c r="A2192" s="90" t="s">
        <v>5080</v>
      </c>
      <c r="B2192" s="91" t="s">
        <v>4893</v>
      </c>
      <c r="C2192" s="91" t="s">
        <v>724</v>
      </c>
      <c r="D2192" s="91" t="s">
        <v>4903</v>
      </c>
      <c r="E2192" s="92" t="s">
        <v>4904</v>
      </c>
      <c r="F2192" s="93" t="s">
        <v>168</v>
      </c>
      <c r="G2192" s="97">
        <v>7.4700000000000003E-2</v>
      </c>
      <c r="H2192" s="95">
        <f>ROUND(I2192/G2192,2)</f>
        <v>34255.29</v>
      </c>
      <c r="I2192" s="96">
        <v>2558.87</v>
      </c>
      <c r="J2192" s="95">
        <f>ROUND(H2192*$H$13*$I$13,2)</f>
        <v>38128.92</v>
      </c>
      <c r="K2192" s="96">
        <f>ROUND(G2192*J2192,2)</f>
        <v>2848.23</v>
      </c>
      <c r="L2192" s="259"/>
      <c r="M2192" s="260"/>
      <c r="N2192" s="261">
        <f>ROUND(I2192*H$13*I$13,2)</f>
        <v>2848.23</v>
      </c>
      <c r="O2192" s="262">
        <f t="shared" si="96"/>
        <v>0</v>
      </c>
    </row>
    <row r="2193" spans="1:15" s="263" customFormat="1" ht="22.5" outlineLevel="1" x14ac:dyDescent="0.25">
      <c r="A2193" s="90" t="s">
        <v>5081</v>
      </c>
      <c r="B2193" s="91" t="s">
        <v>4893</v>
      </c>
      <c r="C2193" s="91" t="s">
        <v>740</v>
      </c>
      <c r="D2193" s="91" t="s">
        <v>4906</v>
      </c>
      <c r="E2193" s="92" t="s">
        <v>4907</v>
      </c>
      <c r="F2193" s="93" t="s">
        <v>168</v>
      </c>
      <c r="G2193" s="97">
        <v>7.4700000000000003E-2</v>
      </c>
      <c r="H2193" s="95">
        <f>ROUND(I2193/G2193,2)</f>
        <v>23949.53</v>
      </c>
      <c r="I2193" s="96">
        <v>1789.03</v>
      </c>
      <c r="J2193" s="95">
        <f>ROUND(H2193*$H$13*$I$13,2)</f>
        <v>26657.77</v>
      </c>
      <c r="K2193" s="96">
        <f>ROUND(G2193*J2193,2)</f>
        <v>1991.34</v>
      </c>
      <c r="L2193" s="259"/>
      <c r="M2193" s="260"/>
      <c r="N2193" s="261">
        <f>ROUND(I2193*H$13*I$13,2)</f>
        <v>1991.34</v>
      </c>
      <c r="O2193" s="262">
        <f t="shared" si="96"/>
        <v>0</v>
      </c>
    </row>
    <row r="2194" spans="1:15" s="263" customFormat="1" ht="15" outlineLevel="1" x14ac:dyDescent="0.25">
      <c r="A2194" s="90" t="s">
        <v>5082</v>
      </c>
      <c r="B2194" s="91" t="s">
        <v>4893</v>
      </c>
      <c r="C2194" s="91" t="s">
        <v>744</v>
      </c>
      <c r="D2194" s="91" t="s">
        <v>4909</v>
      </c>
      <c r="E2194" s="92" t="s">
        <v>4910</v>
      </c>
      <c r="F2194" s="93" t="s">
        <v>172</v>
      </c>
      <c r="G2194" s="97">
        <v>0.3735</v>
      </c>
      <c r="H2194" s="95">
        <f>ROUND(I2194/G2194,2)</f>
        <v>78830.66</v>
      </c>
      <c r="I2194" s="96">
        <v>29443.25</v>
      </c>
      <c r="J2194" s="95">
        <f>ROUND(H2194*$H$13*$I$13,2)</f>
        <v>87744.93</v>
      </c>
      <c r="K2194" s="96">
        <f>ROUND(G2194*J2194,2)</f>
        <v>32772.730000000003</v>
      </c>
      <c r="L2194" s="259"/>
      <c r="M2194" s="260"/>
      <c r="N2194" s="261">
        <f>ROUND(I2194*H$13*I$13,2)</f>
        <v>32772.730000000003</v>
      </c>
      <c r="O2194" s="262">
        <f t="shared" si="96"/>
        <v>0</v>
      </c>
    </row>
    <row r="2195" spans="1:15" s="263" customFormat="1" ht="22.5" outlineLevel="1" x14ac:dyDescent="0.25">
      <c r="A2195" s="90" t="s">
        <v>5083</v>
      </c>
      <c r="B2195" s="91" t="s">
        <v>4893</v>
      </c>
      <c r="C2195" s="91" t="s">
        <v>746</v>
      </c>
      <c r="D2195" s="91" t="s">
        <v>5059</v>
      </c>
      <c r="E2195" s="92" t="s">
        <v>5060</v>
      </c>
      <c r="F2195" s="93" t="s">
        <v>185</v>
      </c>
      <c r="G2195" s="101">
        <v>47.061</v>
      </c>
      <c r="H2195" s="95">
        <f>ROUND(I2195/G2195,2)</f>
        <v>1140.45</v>
      </c>
      <c r="I2195" s="96">
        <v>53670.49</v>
      </c>
      <c r="J2195" s="95">
        <f>ROUND(H2195*$H$13*$I$13,2)</f>
        <v>1269.4100000000001</v>
      </c>
      <c r="K2195" s="96">
        <f>ROUND(G2195*J2195,2)</f>
        <v>59739.7</v>
      </c>
      <c r="L2195" s="259"/>
      <c r="M2195" s="260"/>
      <c r="N2195" s="261">
        <f>ROUND(I2195*H$13*I$13,2)</f>
        <v>59739.61</v>
      </c>
      <c r="O2195" s="262">
        <f t="shared" si="96"/>
        <v>-0.09</v>
      </c>
    </row>
    <row r="2196" spans="1:15" s="263" customFormat="1" ht="15" outlineLevel="1" x14ac:dyDescent="0.25">
      <c r="A2196" s="90" t="s">
        <v>5084</v>
      </c>
      <c r="B2196" s="91" t="s">
        <v>4893</v>
      </c>
      <c r="C2196" s="91" t="s">
        <v>751</v>
      </c>
      <c r="D2196" s="91" t="s">
        <v>5085</v>
      </c>
      <c r="E2196" s="92" t="s">
        <v>5086</v>
      </c>
      <c r="F2196" s="93" t="s">
        <v>4247</v>
      </c>
      <c r="G2196" s="101">
        <v>0.249</v>
      </c>
      <c r="H2196" s="95">
        <f>ROUND(I2196/G2196,2)</f>
        <v>445153.01</v>
      </c>
      <c r="I2196" s="96">
        <v>110843.1</v>
      </c>
      <c r="J2196" s="95">
        <f>ROUND(H2196*$H$13*$I$13,2)</f>
        <v>495491.45</v>
      </c>
      <c r="K2196" s="96">
        <f>ROUND(G2196*J2196,2)</f>
        <v>123377.37</v>
      </c>
      <c r="L2196" s="259"/>
      <c r="M2196" s="260"/>
      <c r="N2196" s="261">
        <f>ROUND(I2196*H$13*I$13,2)</f>
        <v>123377.37</v>
      </c>
      <c r="O2196" s="262">
        <f t="shared" si="96"/>
        <v>0</v>
      </c>
    </row>
    <row r="2197" spans="1:15" s="263" customFormat="1" ht="22.5" outlineLevel="1" x14ac:dyDescent="0.25">
      <c r="A2197" s="90" t="s">
        <v>5087</v>
      </c>
      <c r="B2197" s="91" t="s">
        <v>4893</v>
      </c>
      <c r="C2197" s="91" t="s">
        <v>755</v>
      </c>
      <c r="D2197" s="91" t="s">
        <v>5088</v>
      </c>
      <c r="E2197" s="92" t="s">
        <v>5089</v>
      </c>
      <c r="F2197" s="93" t="s">
        <v>185</v>
      </c>
      <c r="G2197" s="100">
        <v>40.340000000000003</v>
      </c>
      <c r="H2197" s="95">
        <f>ROUND(I2197/G2197,2)</f>
        <v>5613.23</v>
      </c>
      <c r="I2197" s="96">
        <v>226437.71</v>
      </c>
      <c r="J2197" s="95">
        <f>ROUND(H2197*$H$13*$I$13,2)</f>
        <v>6247.98</v>
      </c>
      <c r="K2197" s="96">
        <f>ROUND(G2197*J2197,2)</f>
        <v>252043.51</v>
      </c>
      <c r="L2197" s="259"/>
      <c r="M2197" s="260"/>
      <c r="N2197" s="261">
        <f>ROUND(I2197*H$13*I$13,2)</f>
        <v>252043.56</v>
      </c>
      <c r="O2197" s="262">
        <f t="shared" si="96"/>
        <v>0.05</v>
      </c>
    </row>
    <row r="2198" spans="1:15" s="263" customFormat="1" ht="15" outlineLevel="1" x14ac:dyDescent="0.25">
      <c r="A2198" s="90" t="s">
        <v>5090</v>
      </c>
      <c r="B2198" s="91" t="s">
        <v>4893</v>
      </c>
      <c r="C2198" s="91" t="s">
        <v>763</v>
      </c>
      <c r="D2198" s="91" t="s">
        <v>5091</v>
      </c>
      <c r="E2198" s="92" t="s">
        <v>5092</v>
      </c>
      <c r="F2198" s="93" t="s">
        <v>4247</v>
      </c>
      <c r="G2198" s="101">
        <v>-0.249</v>
      </c>
      <c r="H2198" s="95">
        <f>ROUND(I2198/G2198,2)</f>
        <v>30386.59</v>
      </c>
      <c r="I2198" s="96">
        <v>-7566.26</v>
      </c>
      <c r="J2198" s="95">
        <f>ROUND(H2198*$H$13*$I$13,2)</f>
        <v>33822.74</v>
      </c>
      <c r="K2198" s="96">
        <f>ROUND(G2198*J2198,2)</f>
        <v>-8421.86</v>
      </c>
      <c r="L2198" s="259"/>
      <c r="M2198" s="260"/>
      <c r="N2198" s="261">
        <f>ROUND(I2198*H$13*I$13,2)</f>
        <v>-8421.86</v>
      </c>
      <c r="O2198" s="262">
        <f t="shared" si="96"/>
        <v>0</v>
      </c>
    </row>
    <row r="2199" spans="1:15" s="263" customFormat="1" ht="22.5" outlineLevel="1" x14ac:dyDescent="0.25">
      <c r="A2199" s="90" t="s">
        <v>5093</v>
      </c>
      <c r="B2199" s="91" t="s">
        <v>4893</v>
      </c>
      <c r="C2199" s="91" t="s">
        <v>765</v>
      </c>
      <c r="D2199" s="91" t="s">
        <v>5088</v>
      </c>
      <c r="E2199" s="92" t="s">
        <v>5089</v>
      </c>
      <c r="F2199" s="93" t="s">
        <v>185</v>
      </c>
      <c r="G2199" s="100">
        <v>-10.16</v>
      </c>
      <c r="H2199" s="95">
        <f>ROUND(I2199/G2199,2)</f>
        <v>5613.23</v>
      </c>
      <c r="I2199" s="96">
        <v>-57030.41</v>
      </c>
      <c r="J2199" s="95">
        <f>ROUND(H2199*$H$13*$I$13,2)</f>
        <v>6247.98</v>
      </c>
      <c r="K2199" s="96">
        <f>ROUND(G2199*J2199,2)</f>
        <v>-63479.48</v>
      </c>
      <c r="L2199" s="259"/>
      <c r="M2199" s="260"/>
      <c r="N2199" s="261">
        <f>ROUND(I2199*H$13*I$13,2)</f>
        <v>-63479.48</v>
      </c>
      <c r="O2199" s="262">
        <f t="shared" si="96"/>
        <v>0</v>
      </c>
    </row>
    <row r="2200" spans="1:15" s="263" customFormat="1" ht="15" outlineLevel="1" x14ac:dyDescent="0.25">
      <c r="A2200" s="90" t="s">
        <v>5094</v>
      </c>
      <c r="B2200" s="91" t="s">
        <v>4893</v>
      </c>
      <c r="C2200" s="91" t="s">
        <v>772</v>
      </c>
      <c r="D2200" s="91" t="s">
        <v>4965</v>
      </c>
      <c r="E2200" s="92" t="s">
        <v>4966</v>
      </c>
      <c r="F2200" s="93" t="s">
        <v>172</v>
      </c>
      <c r="G2200" s="97">
        <v>9.9599999999999994E-2</v>
      </c>
      <c r="H2200" s="95">
        <f>ROUND(I2200/G2200,2)</f>
        <v>50699.7</v>
      </c>
      <c r="I2200" s="96">
        <v>5049.6899999999996</v>
      </c>
      <c r="J2200" s="95">
        <f>ROUND(H2200*$H$13*$I$13,2)</f>
        <v>56432.88</v>
      </c>
      <c r="K2200" s="96">
        <f>ROUND(G2200*J2200,2)</f>
        <v>5620.71</v>
      </c>
      <c r="L2200" s="259"/>
      <c r="M2200" s="260"/>
      <c r="N2200" s="261">
        <f>ROUND(I2200*H$13*I$13,2)</f>
        <v>5620.72</v>
      </c>
      <c r="O2200" s="262">
        <f t="shared" si="96"/>
        <v>0.01</v>
      </c>
    </row>
    <row r="2201" spans="1:15" s="263" customFormat="1" ht="15" outlineLevel="1" x14ac:dyDescent="0.25">
      <c r="A2201" s="90" t="s">
        <v>5095</v>
      </c>
      <c r="B2201" s="91" t="s">
        <v>4893</v>
      </c>
      <c r="C2201" s="91" t="s">
        <v>776</v>
      </c>
      <c r="D2201" s="91" t="s">
        <v>5045</v>
      </c>
      <c r="E2201" s="92" t="s">
        <v>5046</v>
      </c>
      <c r="F2201" s="93" t="s">
        <v>185</v>
      </c>
      <c r="G2201" s="101">
        <v>10.956</v>
      </c>
      <c r="H2201" s="95">
        <f>ROUND(I2201/G2201,2)</f>
        <v>3365.2</v>
      </c>
      <c r="I2201" s="96">
        <v>36869.129999999997</v>
      </c>
      <c r="J2201" s="95">
        <f>ROUND(H2201*$H$13*$I$13,2)</f>
        <v>3745.74</v>
      </c>
      <c r="K2201" s="96">
        <f>ROUND(G2201*J2201,2)</f>
        <v>41038.33</v>
      </c>
      <c r="L2201" s="259"/>
      <c r="M2201" s="260"/>
      <c r="N2201" s="261">
        <f>ROUND(I2201*H$13*I$13,2)</f>
        <v>41038.339999999997</v>
      </c>
      <c r="O2201" s="262">
        <f t="shared" si="96"/>
        <v>0.01</v>
      </c>
    </row>
    <row r="2202" spans="1:15" s="263" customFormat="1" ht="15" outlineLevel="1" x14ac:dyDescent="0.25">
      <c r="A2202" s="90" t="s">
        <v>5096</v>
      </c>
      <c r="B2202" s="91" t="s">
        <v>4893</v>
      </c>
      <c r="C2202" s="91" t="s">
        <v>780</v>
      </c>
      <c r="D2202" s="91" t="s">
        <v>5074</v>
      </c>
      <c r="E2202" s="92" t="s">
        <v>5075</v>
      </c>
      <c r="F2202" s="93" t="s">
        <v>363</v>
      </c>
      <c r="G2202" s="100">
        <v>1.75</v>
      </c>
      <c r="H2202" s="95">
        <f>ROUND(I2202/G2202,2)</f>
        <v>73343.91</v>
      </c>
      <c r="I2202" s="96">
        <v>128351.84</v>
      </c>
      <c r="J2202" s="95">
        <f>ROUND(H2202*$H$13*$I$13,2)</f>
        <v>81637.73</v>
      </c>
      <c r="K2202" s="96">
        <f>ROUND(G2202*J2202,2)</f>
        <v>142866.03</v>
      </c>
      <c r="L2202" s="259"/>
      <c r="M2202" s="260"/>
      <c r="N2202" s="261">
        <f>ROUND(I2202*H$13*I$13,2)</f>
        <v>142866.01999999999</v>
      </c>
      <c r="O2202" s="262">
        <f t="shared" si="96"/>
        <v>-0.01</v>
      </c>
    </row>
    <row r="2203" spans="1:15" s="263" customFormat="1" ht="22.5" outlineLevel="1" x14ac:dyDescent="0.25">
      <c r="A2203" s="90" t="s">
        <v>5097</v>
      </c>
      <c r="B2203" s="91" t="s">
        <v>4893</v>
      </c>
      <c r="C2203" s="91" t="s">
        <v>5098</v>
      </c>
      <c r="D2203" s="91" t="s">
        <v>5077</v>
      </c>
      <c r="E2203" s="92" t="s">
        <v>5078</v>
      </c>
      <c r="F2203" s="93" t="s">
        <v>371</v>
      </c>
      <c r="G2203" s="99">
        <v>175</v>
      </c>
      <c r="H2203" s="95">
        <f>ROUND(I2203/G2203,2)</f>
        <v>936.63</v>
      </c>
      <c r="I2203" s="96">
        <v>163910.35999999999</v>
      </c>
      <c r="J2203" s="95">
        <f>ROUND(H2203*$H$13*$I$13,2)</f>
        <v>1042.55</v>
      </c>
      <c r="K2203" s="96">
        <f>ROUND(G2203*J2203,2)</f>
        <v>182446.25</v>
      </c>
      <c r="L2203" s="259"/>
      <c r="M2203" s="260"/>
      <c r="N2203" s="261">
        <f>ROUND(I2203*H$13*I$13,2)</f>
        <v>182445.54</v>
      </c>
      <c r="O2203" s="262">
        <f t="shared" si="96"/>
        <v>-0.71</v>
      </c>
    </row>
    <row r="2204" spans="1:15" s="263" customFormat="1" ht="15" outlineLevel="1" x14ac:dyDescent="0.25">
      <c r="A2204" s="90" t="s">
        <v>5099</v>
      </c>
      <c r="B2204" s="91" t="s">
        <v>4893</v>
      </c>
      <c r="C2204" s="91" t="s">
        <v>784</v>
      </c>
      <c r="D2204" s="91" t="s">
        <v>4965</v>
      </c>
      <c r="E2204" s="92" t="s">
        <v>4966</v>
      </c>
      <c r="F2204" s="93" t="s">
        <v>172</v>
      </c>
      <c r="G2204" s="97">
        <v>2.9600000000000001E-2</v>
      </c>
      <c r="H2204" s="95">
        <f>ROUND(I2204/G2204,2)</f>
        <v>50708.45</v>
      </c>
      <c r="I2204" s="96">
        <v>1500.97</v>
      </c>
      <c r="J2204" s="95">
        <f>ROUND(H2204*$H$13*$I$13,2)</f>
        <v>56442.62</v>
      </c>
      <c r="K2204" s="96">
        <f>ROUND(G2204*J2204,2)</f>
        <v>1670.7</v>
      </c>
      <c r="L2204" s="259"/>
      <c r="M2204" s="260"/>
      <c r="N2204" s="261">
        <f>ROUND(I2204*H$13*I$13,2)</f>
        <v>1670.7</v>
      </c>
      <c r="O2204" s="262">
        <f t="shared" si="96"/>
        <v>0</v>
      </c>
    </row>
    <row r="2205" spans="1:15" s="263" customFormat="1" ht="15" outlineLevel="1" x14ac:dyDescent="0.25">
      <c r="A2205" s="90" t="s">
        <v>5100</v>
      </c>
      <c r="B2205" s="91" t="s">
        <v>4893</v>
      </c>
      <c r="C2205" s="91" t="s">
        <v>5101</v>
      </c>
      <c r="D2205" s="91" t="s">
        <v>5045</v>
      </c>
      <c r="E2205" s="92" t="s">
        <v>5046</v>
      </c>
      <c r="F2205" s="93" t="s">
        <v>185</v>
      </c>
      <c r="G2205" s="101">
        <v>3.2559999999999998</v>
      </c>
      <c r="H2205" s="95">
        <f>ROUND(I2205/G2205,2)</f>
        <v>3365.21</v>
      </c>
      <c r="I2205" s="96">
        <v>10957.12</v>
      </c>
      <c r="J2205" s="95">
        <f>ROUND(H2205*$H$13*$I$13,2)</f>
        <v>3745.75</v>
      </c>
      <c r="K2205" s="96">
        <f>ROUND(G2205*J2205,2)</f>
        <v>12196.16</v>
      </c>
      <c r="L2205" s="259"/>
      <c r="M2205" s="260"/>
      <c r="N2205" s="261">
        <f>ROUND(I2205*H$13*I$13,2)</f>
        <v>12196.16</v>
      </c>
      <c r="O2205" s="262">
        <f t="shared" si="96"/>
        <v>0</v>
      </c>
    </row>
    <row r="2206" spans="1:15" s="263" customFormat="1" ht="22.5" outlineLevel="1" x14ac:dyDescent="0.25">
      <c r="A2206" s="90" t="s">
        <v>5102</v>
      </c>
      <c r="B2206" s="91" t="s">
        <v>4893</v>
      </c>
      <c r="C2206" s="91" t="s">
        <v>788</v>
      </c>
      <c r="D2206" s="91" t="s">
        <v>5048</v>
      </c>
      <c r="E2206" s="92" t="s">
        <v>5049</v>
      </c>
      <c r="F2206" s="93" t="s">
        <v>1562</v>
      </c>
      <c r="G2206" s="98">
        <v>7.4</v>
      </c>
      <c r="H2206" s="95">
        <f>ROUND(I2206/G2206,2)</f>
        <v>14458.31</v>
      </c>
      <c r="I2206" s="96">
        <v>106991.46</v>
      </c>
      <c r="J2206" s="95">
        <f>ROUND(H2206*$H$13*$I$13,2)</f>
        <v>16093.27</v>
      </c>
      <c r="K2206" s="96">
        <f>ROUND(G2206*J2206,2)</f>
        <v>119090.2</v>
      </c>
      <c r="L2206" s="259"/>
      <c r="M2206" s="260"/>
      <c r="N2206" s="261">
        <f>ROUND(I2206*H$13*I$13,2)</f>
        <v>119090.18</v>
      </c>
      <c r="O2206" s="262">
        <f t="shared" ref="O2206:O2269" si="97">N2206-K2206</f>
        <v>-0.02</v>
      </c>
    </row>
    <row r="2207" spans="1:15" s="263" customFormat="1" ht="15" outlineLevel="1" x14ac:dyDescent="0.25">
      <c r="A2207" s="90" t="s">
        <v>5103</v>
      </c>
      <c r="B2207" s="91" t="s">
        <v>4893</v>
      </c>
      <c r="C2207" s="91" t="s">
        <v>792</v>
      </c>
      <c r="D2207" s="91" t="s">
        <v>5065</v>
      </c>
      <c r="E2207" s="92" t="s">
        <v>5066</v>
      </c>
      <c r="F2207" s="93" t="s">
        <v>371</v>
      </c>
      <c r="G2207" s="100">
        <v>75.48</v>
      </c>
      <c r="H2207" s="95">
        <f>ROUND(I2207/G2207,2)</f>
        <v>1266.1199999999999</v>
      </c>
      <c r="I2207" s="96">
        <v>95566.64</v>
      </c>
      <c r="J2207" s="95">
        <f>ROUND(H2207*$H$13*$I$13,2)</f>
        <v>1409.29</v>
      </c>
      <c r="K2207" s="96">
        <f>ROUND(G2207*J2207,2)</f>
        <v>106373.21</v>
      </c>
      <c r="L2207" s="259"/>
      <c r="M2207" s="260"/>
      <c r="N2207" s="261">
        <f>ROUND(I2207*H$13*I$13,2)</f>
        <v>106373.43</v>
      </c>
      <c r="O2207" s="262">
        <f t="shared" si="97"/>
        <v>0.22</v>
      </c>
    </row>
    <row r="2208" spans="1:15" s="263" customFormat="1" ht="15" outlineLevel="1" x14ac:dyDescent="0.25">
      <c r="A2208" s="90"/>
      <c r="B2208" s="91"/>
      <c r="C2208" s="91"/>
      <c r="D2208" s="91"/>
      <c r="E2208" s="103" t="s">
        <v>5104</v>
      </c>
      <c r="F2208" s="93"/>
      <c r="G2208" s="100"/>
      <c r="H2208" s="95"/>
      <c r="I2208" s="96"/>
      <c r="J2208" s="95"/>
      <c r="K2208" s="96"/>
      <c r="L2208" s="259"/>
      <c r="M2208" s="260"/>
      <c r="N2208" s="261">
        <f>ROUND(I2208*H$13*I$13,2)</f>
        <v>0</v>
      </c>
      <c r="O2208" s="262">
        <f t="shared" si="97"/>
        <v>0</v>
      </c>
    </row>
    <row r="2209" spans="1:15" s="263" customFormat="1" ht="22.5" outlineLevel="1" x14ac:dyDescent="0.25">
      <c r="A2209" s="90" t="s">
        <v>5105</v>
      </c>
      <c r="B2209" s="91" t="s">
        <v>4893</v>
      </c>
      <c r="C2209" s="91" t="s">
        <v>796</v>
      </c>
      <c r="D2209" s="91"/>
      <c r="E2209" s="92" t="s">
        <v>5106</v>
      </c>
      <c r="F2209" s="93" t="s">
        <v>180</v>
      </c>
      <c r="G2209" s="100">
        <v>12.43</v>
      </c>
      <c r="H2209" s="95">
        <f>ROUND(I2209/G2209,2)</f>
        <v>134416.66</v>
      </c>
      <c r="I2209" s="96">
        <v>1670799.1</v>
      </c>
      <c r="J2209" s="95">
        <f>ROUND(H2209*$H$13*$I$13,2)</f>
        <v>149616.66</v>
      </c>
      <c r="K2209" s="96">
        <f>ROUND(G2209*J2209,2)</f>
        <v>1859735.08</v>
      </c>
      <c r="L2209" s="259"/>
      <c r="M2209" s="260"/>
      <c r="N2209" s="261">
        <f>ROUND(I2209*H$13*I$13,2)</f>
        <v>1859735.07</v>
      </c>
      <c r="O2209" s="262">
        <f t="shared" si="97"/>
        <v>-0.01</v>
      </c>
    </row>
    <row r="2210" spans="1:15" s="263" customFormat="1" ht="15" outlineLevel="1" x14ac:dyDescent="0.25">
      <c r="A2210" s="90" t="s">
        <v>5107</v>
      </c>
      <c r="B2210" s="91" t="s">
        <v>4893</v>
      </c>
      <c r="C2210" s="91" t="s">
        <v>800</v>
      </c>
      <c r="D2210" s="91"/>
      <c r="E2210" s="92" t="s">
        <v>4345</v>
      </c>
      <c r="F2210" s="93" t="s">
        <v>185</v>
      </c>
      <c r="G2210" s="97">
        <v>-0.74580000000000002</v>
      </c>
      <c r="H2210" s="95">
        <f>ROUND(I2210/G2210,2)</f>
        <v>7815.74</v>
      </c>
      <c r="I2210" s="96">
        <v>-5828.98</v>
      </c>
      <c r="J2210" s="95">
        <f>ROUND(H2210*$H$13*$I$13,2)</f>
        <v>8699.5499999999993</v>
      </c>
      <c r="K2210" s="96">
        <f>ROUND(G2210*J2210,2)</f>
        <v>-6488.12</v>
      </c>
      <c r="L2210" s="259"/>
      <c r="M2210" s="260"/>
      <c r="N2210" s="261">
        <f>ROUND(I2210*H$13*I$13,2)</f>
        <v>-6488.13</v>
      </c>
      <c r="O2210" s="262">
        <f t="shared" si="97"/>
        <v>-0.01</v>
      </c>
    </row>
    <row r="2211" spans="1:15" s="263" customFormat="1" ht="15" outlineLevel="1" x14ac:dyDescent="0.25">
      <c r="A2211" s="90" t="s">
        <v>5108</v>
      </c>
      <c r="B2211" s="91" t="s">
        <v>4893</v>
      </c>
      <c r="C2211" s="91" t="s">
        <v>804</v>
      </c>
      <c r="D2211" s="91"/>
      <c r="E2211" s="92" t="s">
        <v>1601</v>
      </c>
      <c r="F2211" s="93" t="s">
        <v>185</v>
      </c>
      <c r="G2211" s="101">
        <v>-73.337000000000003</v>
      </c>
      <c r="H2211" s="95">
        <f>ROUND(I2211/G2211,2)</f>
        <v>6595.24</v>
      </c>
      <c r="I2211" s="96">
        <v>-483675.18</v>
      </c>
      <c r="J2211" s="95">
        <f>ROUND(H2211*$H$13*$I$13,2)</f>
        <v>7341.04</v>
      </c>
      <c r="K2211" s="96">
        <f>ROUND(G2211*J2211,2)</f>
        <v>-538369.85</v>
      </c>
      <c r="L2211" s="259"/>
      <c r="M2211" s="260"/>
      <c r="N2211" s="261">
        <f>ROUND(I2211*H$13*I$13,2)</f>
        <v>-538369.75</v>
      </c>
      <c r="O2211" s="262">
        <f t="shared" si="97"/>
        <v>0.1</v>
      </c>
    </row>
    <row r="2212" spans="1:15" s="263" customFormat="1" ht="15" outlineLevel="1" x14ac:dyDescent="0.25">
      <c r="A2212" s="90" t="s">
        <v>5109</v>
      </c>
      <c r="B2212" s="91" t="s">
        <v>4893</v>
      </c>
      <c r="C2212" s="91" t="s">
        <v>809</v>
      </c>
      <c r="D2212" s="91"/>
      <c r="E2212" s="92" t="s">
        <v>4345</v>
      </c>
      <c r="F2212" s="93" t="s">
        <v>185</v>
      </c>
      <c r="G2212" s="102">
        <v>0.246114</v>
      </c>
      <c r="H2212" s="95">
        <f>ROUND(I2212/G2212,2)</f>
        <v>7815.61</v>
      </c>
      <c r="I2212" s="96">
        <v>1923.53</v>
      </c>
      <c r="J2212" s="95">
        <f>ROUND(H2212*$H$13*$I$13,2)</f>
        <v>8699.41</v>
      </c>
      <c r="K2212" s="96">
        <f>ROUND(G2212*J2212,2)</f>
        <v>2141.0500000000002</v>
      </c>
      <c r="L2212" s="259"/>
      <c r="M2212" s="260"/>
      <c r="N2212" s="261">
        <f>ROUND(I2212*H$13*I$13,2)</f>
        <v>2141.0500000000002</v>
      </c>
      <c r="O2212" s="262">
        <f t="shared" si="97"/>
        <v>0</v>
      </c>
    </row>
    <row r="2213" spans="1:15" s="263" customFormat="1" ht="15" outlineLevel="1" x14ac:dyDescent="0.25">
      <c r="A2213" s="90" t="s">
        <v>5110</v>
      </c>
      <c r="B2213" s="91" t="s">
        <v>4893</v>
      </c>
      <c r="C2213" s="91" t="s">
        <v>5111</v>
      </c>
      <c r="D2213" s="91"/>
      <c r="E2213" s="92" t="s">
        <v>1601</v>
      </c>
      <c r="F2213" s="93" t="s">
        <v>185</v>
      </c>
      <c r="G2213" s="94">
        <v>63.06982</v>
      </c>
      <c r="H2213" s="95">
        <f>ROUND(I2213/G2213,2)</f>
        <v>6595.24</v>
      </c>
      <c r="I2213" s="96">
        <v>415960.61</v>
      </c>
      <c r="J2213" s="95">
        <f>ROUND(H2213*$H$13*$I$13,2)</f>
        <v>7341.04</v>
      </c>
      <c r="K2213" s="96">
        <f>ROUND(G2213*J2213,2)</f>
        <v>462998.07</v>
      </c>
      <c r="L2213" s="259"/>
      <c r="M2213" s="260"/>
      <c r="N2213" s="261">
        <f>ROUND(I2213*H$13*I$13,2)</f>
        <v>462997.93</v>
      </c>
      <c r="O2213" s="262">
        <f t="shared" si="97"/>
        <v>-0.14000000000000001</v>
      </c>
    </row>
    <row r="2214" spans="1:15" s="263" customFormat="1" ht="22.5" outlineLevel="1" x14ac:dyDescent="0.25">
      <c r="A2214" s="90" t="s">
        <v>5112</v>
      </c>
      <c r="B2214" s="91" t="s">
        <v>4893</v>
      </c>
      <c r="C2214" s="91" t="s">
        <v>5113</v>
      </c>
      <c r="D2214" s="91"/>
      <c r="E2214" s="92" t="s">
        <v>5114</v>
      </c>
      <c r="F2214" s="93" t="s">
        <v>238</v>
      </c>
      <c r="G2214" s="99">
        <v>1243</v>
      </c>
      <c r="H2214" s="95">
        <f>ROUND(I2214/G2214,2)</f>
        <v>218.68</v>
      </c>
      <c r="I2214" s="96">
        <v>271820.23</v>
      </c>
      <c r="J2214" s="95">
        <f>ROUND(H2214*$H$13*$I$13,2)</f>
        <v>243.41</v>
      </c>
      <c r="K2214" s="96">
        <f>ROUND(G2214*J2214,2)</f>
        <v>302558.63</v>
      </c>
      <c r="L2214" s="259"/>
      <c r="M2214" s="260"/>
      <c r="N2214" s="261">
        <f>ROUND(I2214*H$13*I$13,2)</f>
        <v>302557.99</v>
      </c>
      <c r="O2214" s="262">
        <f t="shared" si="97"/>
        <v>-0.64</v>
      </c>
    </row>
    <row r="2215" spans="1:15" s="263" customFormat="1" ht="15" outlineLevel="1" x14ac:dyDescent="0.25">
      <c r="A2215" s="90" t="s">
        <v>5115</v>
      </c>
      <c r="B2215" s="91" t="s">
        <v>4893</v>
      </c>
      <c r="C2215" s="91" t="s">
        <v>813</v>
      </c>
      <c r="D2215" s="91"/>
      <c r="E2215" s="92" t="s">
        <v>5116</v>
      </c>
      <c r="F2215" s="93" t="s">
        <v>180</v>
      </c>
      <c r="G2215" s="100">
        <v>1.95</v>
      </c>
      <c r="H2215" s="95">
        <f>ROUND(I2215/G2215,2)</f>
        <v>134416.84</v>
      </c>
      <c r="I2215" s="96">
        <v>262112.83</v>
      </c>
      <c r="J2215" s="95">
        <f>ROUND(H2215*$H$13*$I$13,2)</f>
        <v>149616.85999999999</v>
      </c>
      <c r="K2215" s="96">
        <f>ROUND(G2215*J2215,2)</f>
        <v>291752.88</v>
      </c>
      <c r="L2215" s="259"/>
      <c r="M2215" s="260"/>
      <c r="N2215" s="261">
        <f>ROUND(I2215*H$13*I$13,2)</f>
        <v>291752.86</v>
      </c>
      <c r="O2215" s="262">
        <f t="shared" si="97"/>
        <v>-0.02</v>
      </c>
    </row>
    <row r="2216" spans="1:15" s="263" customFormat="1" ht="22.5" outlineLevel="1" x14ac:dyDescent="0.25">
      <c r="A2216" s="90" t="s">
        <v>5117</v>
      </c>
      <c r="B2216" s="91" t="s">
        <v>4893</v>
      </c>
      <c r="C2216" s="91" t="s">
        <v>5118</v>
      </c>
      <c r="D2216" s="91"/>
      <c r="E2216" s="92" t="s">
        <v>5119</v>
      </c>
      <c r="F2216" s="93" t="s">
        <v>238</v>
      </c>
      <c r="G2216" s="99">
        <v>195</v>
      </c>
      <c r="H2216" s="95">
        <f>ROUND(I2216/G2216,2)</f>
        <v>703.48</v>
      </c>
      <c r="I2216" s="96">
        <v>137177.70000000001</v>
      </c>
      <c r="J2216" s="95">
        <f>ROUND(H2216*$H$13*$I$13,2)</f>
        <v>783.03</v>
      </c>
      <c r="K2216" s="96">
        <f>ROUND(G2216*J2216,2)</f>
        <v>152690.85</v>
      </c>
      <c r="L2216" s="259"/>
      <c r="M2216" s="260"/>
      <c r="N2216" s="261">
        <f>ROUND(I2216*H$13*I$13,2)</f>
        <v>152689.92000000001</v>
      </c>
      <c r="O2216" s="262">
        <f t="shared" si="97"/>
        <v>-0.93</v>
      </c>
    </row>
    <row r="2217" spans="1:15" s="28" customFormat="1" ht="15" outlineLevel="1" x14ac:dyDescent="0.25">
      <c r="A2217" s="90"/>
      <c r="B2217" s="91"/>
      <c r="C2217" s="91"/>
      <c r="D2217" s="91"/>
      <c r="E2217" s="103" t="s">
        <v>5120</v>
      </c>
      <c r="F2217" s="93"/>
      <c r="G2217" s="99"/>
      <c r="H2217" s="95"/>
      <c r="I2217" s="96"/>
      <c r="J2217" s="95"/>
      <c r="K2217" s="96"/>
      <c r="L2217" s="89"/>
      <c r="M2217" s="235"/>
      <c r="N2217" s="253">
        <f>ROUND(I2217*H$13*I$13,2)</f>
        <v>0</v>
      </c>
      <c r="O2217" s="254">
        <f t="shared" si="97"/>
        <v>0</v>
      </c>
    </row>
    <row r="2218" spans="1:15" s="28" customFormat="1" ht="22.5" outlineLevel="1" x14ac:dyDescent="0.25">
      <c r="A2218" s="90" t="s">
        <v>5121</v>
      </c>
      <c r="B2218" s="91" t="s">
        <v>4893</v>
      </c>
      <c r="C2218" s="91" t="s">
        <v>818</v>
      </c>
      <c r="D2218" s="91" t="s">
        <v>5122</v>
      </c>
      <c r="E2218" s="92" t="s">
        <v>5123</v>
      </c>
      <c r="F2218" s="93" t="s">
        <v>363</v>
      </c>
      <c r="G2218" s="100">
        <v>3.04</v>
      </c>
      <c r="H2218" s="95">
        <f>ROUND(I2218/G2218,2)</f>
        <v>61246.13</v>
      </c>
      <c r="I2218" s="96">
        <v>186188.22</v>
      </c>
      <c r="J2218" s="95">
        <f>ROUND(H2218*$H$13*$I$13,2)</f>
        <v>68171.92</v>
      </c>
      <c r="K2218" s="96">
        <f>ROUND(G2218*J2218,2)</f>
        <v>207242.64</v>
      </c>
      <c r="L2218" s="89"/>
      <c r="M2218" s="235"/>
      <c r="N2218" s="253">
        <f>ROUND(I2218*H$13*I$13,2)</f>
        <v>207242.61</v>
      </c>
      <c r="O2218" s="254">
        <f t="shared" si="97"/>
        <v>-0.03</v>
      </c>
    </row>
    <row r="2219" spans="1:15" s="28" customFormat="1" ht="22.5" outlineLevel="1" x14ac:dyDescent="0.25">
      <c r="A2219" s="90" t="s">
        <v>5124</v>
      </c>
      <c r="B2219" s="91" t="s">
        <v>4893</v>
      </c>
      <c r="C2219" s="91" t="s">
        <v>822</v>
      </c>
      <c r="D2219" s="91" t="s">
        <v>5125</v>
      </c>
      <c r="E2219" s="92" t="s">
        <v>5126</v>
      </c>
      <c r="F2219" s="93" t="s">
        <v>363</v>
      </c>
      <c r="G2219" s="100">
        <v>3.04</v>
      </c>
      <c r="H2219" s="95">
        <f>ROUND(I2219/G2219,2)</f>
        <v>27503.35</v>
      </c>
      <c r="I2219" s="96">
        <v>83610.17</v>
      </c>
      <c r="J2219" s="95">
        <f>ROUND(H2219*$H$13*$I$13,2)</f>
        <v>30613.46</v>
      </c>
      <c r="K2219" s="96">
        <f>ROUND(G2219*J2219,2)</f>
        <v>93064.92</v>
      </c>
      <c r="L2219" s="89"/>
      <c r="M2219" s="235"/>
      <c r="N2219" s="253">
        <f>ROUND(I2219*H$13*I$13,2)</f>
        <v>93064.91</v>
      </c>
      <c r="O2219" s="254">
        <f t="shared" si="97"/>
        <v>-0.01</v>
      </c>
    </row>
    <row r="2220" spans="1:15" s="28" customFormat="1" ht="15" outlineLevel="1" x14ac:dyDescent="0.25">
      <c r="A2220" s="90" t="s">
        <v>5127</v>
      </c>
      <c r="B2220" s="91" t="s">
        <v>4893</v>
      </c>
      <c r="C2220" s="91" t="s">
        <v>824</v>
      </c>
      <c r="D2220" s="91" t="s">
        <v>5128</v>
      </c>
      <c r="E2220" s="92" t="s">
        <v>5129</v>
      </c>
      <c r="F2220" s="93" t="s">
        <v>363</v>
      </c>
      <c r="G2220" s="100">
        <v>3.04</v>
      </c>
      <c r="H2220" s="95">
        <f>ROUND(I2220/G2220,2)</f>
        <v>14809.13</v>
      </c>
      <c r="I2220" s="96">
        <v>45019.74</v>
      </c>
      <c r="J2220" s="95">
        <f>ROUND(H2220*$H$13*$I$13,2)</f>
        <v>16483.759999999998</v>
      </c>
      <c r="K2220" s="96">
        <f>ROUND(G2220*J2220,2)</f>
        <v>50110.63</v>
      </c>
      <c r="L2220" s="89"/>
      <c r="M2220" s="235"/>
      <c r="N2220" s="253">
        <f>ROUND(I2220*H$13*I$13,2)</f>
        <v>50110.63</v>
      </c>
      <c r="O2220" s="254">
        <f t="shared" si="97"/>
        <v>0</v>
      </c>
    </row>
    <row r="2221" spans="1:15" s="28" customFormat="1" ht="15" outlineLevel="1" x14ac:dyDescent="0.25">
      <c r="A2221" s="90" t="s">
        <v>5130</v>
      </c>
      <c r="B2221" s="91" t="s">
        <v>4893</v>
      </c>
      <c r="C2221" s="91" t="s">
        <v>5131</v>
      </c>
      <c r="D2221" s="91" t="s">
        <v>5132</v>
      </c>
      <c r="E2221" s="92" t="s">
        <v>5133</v>
      </c>
      <c r="F2221" s="93" t="s">
        <v>380</v>
      </c>
      <c r="G2221" s="100">
        <v>6.08</v>
      </c>
      <c r="H2221" s="95">
        <f>ROUND(I2221/G2221,2)</f>
        <v>1171.94</v>
      </c>
      <c r="I2221" s="96">
        <v>7125.41</v>
      </c>
      <c r="J2221" s="95">
        <f>ROUND(H2221*$H$13*$I$13,2)</f>
        <v>1304.46</v>
      </c>
      <c r="K2221" s="96">
        <f>ROUND(G2221*J2221,2)</f>
        <v>7931.12</v>
      </c>
      <c r="L2221" s="89"/>
      <c r="M2221" s="235"/>
      <c r="N2221" s="253">
        <f>ROUND(I2221*H$13*I$13,2)</f>
        <v>7931.16</v>
      </c>
      <c r="O2221" s="254">
        <f t="shared" si="97"/>
        <v>0.04</v>
      </c>
    </row>
    <row r="2222" spans="1:15" s="28" customFormat="1" ht="22.5" outlineLevel="1" x14ac:dyDescent="0.25">
      <c r="A2222" s="90" t="s">
        <v>5134</v>
      </c>
      <c r="B2222" s="91" t="s">
        <v>4893</v>
      </c>
      <c r="C2222" s="91" t="s">
        <v>826</v>
      </c>
      <c r="D2222" s="91" t="s">
        <v>5135</v>
      </c>
      <c r="E2222" s="92" t="s">
        <v>5136</v>
      </c>
      <c r="F2222" s="93" t="s">
        <v>363</v>
      </c>
      <c r="G2222" s="100">
        <v>9.2200000000000006</v>
      </c>
      <c r="H2222" s="95">
        <f>ROUND(I2222/G2222,2)</f>
        <v>115467.08</v>
      </c>
      <c r="I2222" s="96">
        <v>1064606.46</v>
      </c>
      <c r="J2222" s="95">
        <f>ROUND(H2222*$H$13*$I$13,2)</f>
        <v>128524.24</v>
      </c>
      <c r="K2222" s="96">
        <f>ROUND(G2222*J2222,2)</f>
        <v>1184993.49</v>
      </c>
      <c r="L2222" s="89"/>
      <c r="M2222" s="235"/>
      <c r="N2222" s="253">
        <f>ROUND(I2222*H$13*I$13,2)</f>
        <v>1184993.44</v>
      </c>
      <c r="O2222" s="254">
        <f t="shared" si="97"/>
        <v>-0.05</v>
      </c>
    </row>
    <row r="2223" spans="1:15" s="28" customFormat="1" ht="22.5" outlineLevel="1" x14ac:dyDescent="0.25">
      <c r="A2223" s="90" t="s">
        <v>5137</v>
      </c>
      <c r="B2223" s="91" t="s">
        <v>4893</v>
      </c>
      <c r="C2223" s="91" t="s">
        <v>830</v>
      </c>
      <c r="D2223" s="91" t="s">
        <v>5138</v>
      </c>
      <c r="E2223" s="92" t="s">
        <v>5139</v>
      </c>
      <c r="F2223" s="93" t="s">
        <v>363</v>
      </c>
      <c r="G2223" s="100">
        <v>9.2200000000000006</v>
      </c>
      <c r="H2223" s="95">
        <f>ROUND(I2223/G2223,2)</f>
        <v>57693.01</v>
      </c>
      <c r="I2223" s="96">
        <v>531929.52</v>
      </c>
      <c r="J2223" s="95">
        <f>ROUND(H2223*$H$13*$I$13,2)</f>
        <v>64217</v>
      </c>
      <c r="K2223" s="96">
        <f>ROUND(G2223*J2223,2)</f>
        <v>592080.74</v>
      </c>
      <c r="L2223" s="89"/>
      <c r="M2223" s="235"/>
      <c r="N2223" s="253">
        <f>ROUND(I2223*H$13*I$13,2)</f>
        <v>592080.75</v>
      </c>
      <c r="O2223" s="254">
        <f t="shared" si="97"/>
        <v>0.01</v>
      </c>
    </row>
    <row r="2224" spans="1:15" s="28" customFormat="1" ht="15" outlineLevel="1" x14ac:dyDescent="0.25">
      <c r="A2224" s="90" t="s">
        <v>5140</v>
      </c>
      <c r="B2224" s="91" t="s">
        <v>4893</v>
      </c>
      <c r="C2224" s="91" t="s">
        <v>834</v>
      </c>
      <c r="D2224" s="91" t="s">
        <v>5141</v>
      </c>
      <c r="E2224" s="92" t="s">
        <v>5142</v>
      </c>
      <c r="F2224" s="93" t="s">
        <v>380</v>
      </c>
      <c r="G2224" s="100">
        <v>9.2200000000000006</v>
      </c>
      <c r="H2224" s="95">
        <f>ROUND(I2224/G2224,2)</f>
        <v>51.05</v>
      </c>
      <c r="I2224" s="96">
        <v>470.71</v>
      </c>
      <c r="J2224" s="95">
        <f>ROUND(H2224*$H$13*$I$13,2)</f>
        <v>56.82</v>
      </c>
      <c r="K2224" s="96">
        <f>ROUND(G2224*J2224,2)</f>
        <v>523.88</v>
      </c>
      <c r="L2224" s="89"/>
      <c r="M2224" s="235"/>
      <c r="N2224" s="253">
        <f>ROUND(I2224*H$13*I$13,2)</f>
        <v>523.94000000000005</v>
      </c>
      <c r="O2224" s="254">
        <f t="shared" si="97"/>
        <v>0.06</v>
      </c>
    </row>
    <row r="2225" spans="1:15" s="28" customFormat="1" ht="15" outlineLevel="1" x14ac:dyDescent="0.25">
      <c r="A2225" s="90" t="s">
        <v>5143</v>
      </c>
      <c r="B2225" s="91" t="s">
        <v>4893</v>
      </c>
      <c r="C2225" s="91" t="s">
        <v>5144</v>
      </c>
      <c r="D2225" s="91" t="s">
        <v>5145</v>
      </c>
      <c r="E2225" s="92" t="s">
        <v>5146</v>
      </c>
      <c r="F2225" s="93" t="s">
        <v>185</v>
      </c>
      <c r="G2225" s="98">
        <v>92.2</v>
      </c>
      <c r="H2225" s="95">
        <f>ROUND(I2225/G2225,2)</f>
        <v>1589.84</v>
      </c>
      <c r="I2225" s="96">
        <v>146582.93</v>
      </c>
      <c r="J2225" s="95">
        <f>ROUND(H2225*$H$13*$I$13,2)</f>
        <v>1769.62</v>
      </c>
      <c r="K2225" s="96">
        <f>ROUND(G2225*J2225,2)</f>
        <v>163158.96</v>
      </c>
      <c r="L2225" s="89"/>
      <c r="M2225" s="235"/>
      <c r="N2225" s="253">
        <f>ROUND(I2225*H$13*I$13,2)</f>
        <v>163158.70000000001</v>
      </c>
      <c r="O2225" s="254">
        <f t="shared" si="97"/>
        <v>-0.26</v>
      </c>
    </row>
    <row r="2226" spans="1:15" s="28" customFormat="1" ht="33.75" outlineLevel="1" x14ac:dyDescent="0.25">
      <c r="A2226" s="90" t="s">
        <v>5147</v>
      </c>
      <c r="B2226" s="91" t="s">
        <v>4893</v>
      </c>
      <c r="C2226" s="91" t="s">
        <v>5148</v>
      </c>
      <c r="D2226" s="91" t="s">
        <v>5149</v>
      </c>
      <c r="E2226" s="92" t="s">
        <v>5150</v>
      </c>
      <c r="F2226" s="93" t="s">
        <v>371</v>
      </c>
      <c r="G2226" s="98">
        <v>1014.2</v>
      </c>
      <c r="H2226" s="95">
        <f>ROUND(I2226/G2226,2)</f>
        <v>263.27999999999997</v>
      </c>
      <c r="I2226" s="96">
        <v>267016.09999999998</v>
      </c>
      <c r="J2226" s="95">
        <f>ROUND(H2226*$H$13*$I$13,2)</f>
        <v>293.05</v>
      </c>
      <c r="K2226" s="96">
        <f>ROUND(G2226*J2226,2)</f>
        <v>297211.31</v>
      </c>
      <c r="L2226" s="89"/>
      <c r="M2226" s="235"/>
      <c r="N2226" s="253">
        <f>ROUND(I2226*H$13*I$13,2)</f>
        <v>297210.59999999998</v>
      </c>
      <c r="O2226" s="254">
        <f t="shared" si="97"/>
        <v>-0.71</v>
      </c>
    </row>
    <row r="2227" spans="1:15" s="28" customFormat="1" ht="15" outlineLevel="1" x14ac:dyDescent="0.25">
      <c r="A2227" s="90"/>
      <c r="B2227" s="91"/>
      <c r="C2227" s="91"/>
      <c r="D2227" s="91"/>
      <c r="E2227" s="103" t="s">
        <v>5151</v>
      </c>
      <c r="F2227" s="93"/>
      <c r="G2227" s="98"/>
      <c r="H2227" s="95"/>
      <c r="I2227" s="96"/>
      <c r="J2227" s="95"/>
      <c r="K2227" s="96"/>
      <c r="L2227" s="89"/>
      <c r="M2227" s="235"/>
      <c r="N2227" s="253">
        <f>ROUND(I2227*H$13*I$13,2)</f>
        <v>0</v>
      </c>
      <c r="O2227" s="254">
        <f t="shared" si="97"/>
        <v>0</v>
      </c>
    </row>
    <row r="2228" spans="1:15" s="28" customFormat="1" ht="15" outlineLevel="1" x14ac:dyDescent="0.25">
      <c r="A2228" s="90" t="s">
        <v>5152</v>
      </c>
      <c r="B2228" s="91" t="s">
        <v>4893</v>
      </c>
      <c r="C2228" s="91" t="s">
        <v>839</v>
      </c>
      <c r="D2228" s="91" t="s">
        <v>5153</v>
      </c>
      <c r="E2228" s="92" t="s">
        <v>5154</v>
      </c>
      <c r="F2228" s="93" t="s">
        <v>172</v>
      </c>
      <c r="G2228" s="100">
        <v>0.38</v>
      </c>
      <c r="H2228" s="95">
        <f>ROUND(I2228/G2228,2)</f>
        <v>261169.84</v>
      </c>
      <c r="I2228" s="96">
        <v>99244.54</v>
      </c>
      <c r="J2228" s="95">
        <f>ROUND(H2228*$H$13*$I$13,2)</f>
        <v>290703.24</v>
      </c>
      <c r="K2228" s="96">
        <f>ROUND(G2228*J2228,2)</f>
        <v>110467.23</v>
      </c>
      <c r="L2228" s="89"/>
      <c r="M2228" s="235"/>
      <c r="N2228" s="253">
        <f>ROUND(I2228*H$13*I$13,2)</f>
        <v>110467.23</v>
      </c>
      <c r="O2228" s="254">
        <f t="shared" si="97"/>
        <v>0</v>
      </c>
    </row>
    <row r="2229" spans="1:15" s="28" customFormat="1" ht="15" outlineLevel="1" x14ac:dyDescent="0.25">
      <c r="A2229" s="90" t="s">
        <v>5155</v>
      </c>
      <c r="B2229" s="91" t="s">
        <v>4893</v>
      </c>
      <c r="C2229" s="91" t="s">
        <v>841</v>
      </c>
      <c r="D2229" s="91" t="s">
        <v>5156</v>
      </c>
      <c r="E2229" s="92" t="s">
        <v>5157</v>
      </c>
      <c r="F2229" s="93" t="s">
        <v>185</v>
      </c>
      <c r="G2229" s="99">
        <v>38</v>
      </c>
      <c r="H2229" s="95">
        <f>ROUND(I2229/G2229,2)</f>
        <v>1955.9</v>
      </c>
      <c r="I2229" s="96">
        <v>74324.28</v>
      </c>
      <c r="J2229" s="95">
        <f>ROUND(H2229*$H$13*$I$13,2)</f>
        <v>2177.08</v>
      </c>
      <c r="K2229" s="96">
        <f>ROUND(G2229*J2229,2)</f>
        <v>82729.039999999994</v>
      </c>
      <c r="L2229" s="89"/>
      <c r="M2229" s="235"/>
      <c r="N2229" s="253">
        <f>ROUND(I2229*H$13*I$13,2)</f>
        <v>82728.960000000006</v>
      </c>
      <c r="O2229" s="254">
        <f t="shared" si="97"/>
        <v>-0.08</v>
      </c>
    </row>
    <row r="2230" spans="1:15" s="28" customFormat="1" ht="15" outlineLevel="1" x14ac:dyDescent="0.25">
      <c r="A2230" s="90"/>
      <c r="B2230" s="91"/>
      <c r="C2230" s="91"/>
      <c r="D2230" s="91"/>
      <c r="E2230" s="103" t="s">
        <v>5158</v>
      </c>
      <c r="F2230" s="93"/>
      <c r="G2230" s="99"/>
      <c r="H2230" s="95"/>
      <c r="I2230" s="96"/>
      <c r="J2230" s="95"/>
      <c r="K2230" s="96"/>
      <c r="L2230" s="89"/>
      <c r="M2230" s="235"/>
      <c r="N2230" s="253">
        <f>ROUND(I2230*H$13*I$13,2)</f>
        <v>0</v>
      </c>
      <c r="O2230" s="254">
        <f t="shared" si="97"/>
        <v>0</v>
      </c>
    </row>
    <row r="2231" spans="1:15" s="28" customFormat="1" ht="33.75" outlineLevel="1" x14ac:dyDescent="0.25">
      <c r="A2231" s="90" t="s">
        <v>5159</v>
      </c>
      <c r="B2231" s="91" t="s">
        <v>4893</v>
      </c>
      <c r="C2231" s="91" t="s">
        <v>844</v>
      </c>
      <c r="D2231" s="91" t="s">
        <v>5160</v>
      </c>
      <c r="E2231" s="92" t="s">
        <v>5161</v>
      </c>
      <c r="F2231" s="93" t="s">
        <v>1827</v>
      </c>
      <c r="G2231" s="98">
        <v>7.5</v>
      </c>
      <c r="H2231" s="95">
        <f>ROUND(I2231/G2231,2)</f>
        <v>124524.75</v>
      </c>
      <c r="I2231" s="96">
        <v>933935.64</v>
      </c>
      <c r="J2231" s="95">
        <f>ROUND(H2231*$H$13*$I$13,2)</f>
        <v>138606.16</v>
      </c>
      <c r="K2231" s="96">
        <f>ROUND(G2231*J2231,2)</f>
        <v>1039546.2</v>
      </c>
      <c r="L2231" s="89"/>
      <c r="M2231" s="235"/>
      <c r="N2231" s="253">
        <f>ROUND(I2231*H$13*I$13,2)</f>
        <v>1039546.2</v>
      </c>
      <c r="O2231" s="254">
        <f t="shared" si="97"/>
        <v>0</v>
      </c>
    </row>
    <row r="2232" spans="1:15" s="28" customFormat="1" ht="15" outlineLevel="1" x14ac:dyDescent="0.25">
      <c r="A2232" s="90" t="s">
        <v>5162</v>
      </c>
      <c r="B2232" s="91" t="s">
        <v>4893</v>
      </c>
      <c r="C2232" s="91" t="s">
        <v>5163</v>
      </c>
      <c r="D2232" s="91" t="s">
        <v>5164</v>
      </c>
      <c r="E2232" s="92" t="s">
        <v>5165</v>
      </c>
      <c r="F2232" s="93" t="s">
        <v>185</v>
      </c>
      <c r="G2232" s="98">
        <v>9.6</v>
      </c>
      <c r="H2232" s="95">
        <f>ROUND(I2232/G2232,2)</f>
        <v>28012.47</v>
      </c>
      <c r="I2232" s="96">
        <v>268919.67999999999</v>
      </c>
      <c r="J2232" s="95">
        <f>ROUND(H2232*$H$13*$I$13,2)</f>
        <v>31180.15</v>
      </c>
      <c r="K2232" s="96">
        <f>ROUND(G2232*J2232,2)</f>
        <v>299329.44</v>
      </c>
      <c r="L2232" s="89"/>
      <c r="M2232" s="235"/>
      <c r="N2232" s="253">
        <f>ROUND(I2232*H$13*I$13,2)</f>
        <v>299329.44</v>
      </c>
      <c r="O2232" s="254">
        <f t="shared" si="97"/>
        <v>0</v>
      </c>
    </row>
    <row r="2233" spans="1:15" s="28" customFormat="1" ht="15" outlineLevel="1" x14ac:dyDescent="0.25">
      <c r="A2233" s="90" t="s">
        <v>5166</v>
      </c>
      <c r="B2233" s="91" t="s">
        <v>4893</v>
      </c>
      <c r="C2233" s="91" t="s">
        <v>846</v>
      </c>
      <c r="D2233" s="91" t="s">
        <v>5167</v>
      </c>
      <c r="E2233" s="92" t="s">
        <v>5168</v>
      </c>
      <c r="F2233" s="93" t="s">
        <v>1827</v>
      </c>
      <c r="G2233" s="98">
        <v>7.5</v>
      </c>
      <c r="H2233" s="95">
        <f>ROUND(I2233/G2233,2)</f>
        <v>68738.39</v>
      </c>
      <c r="I2233" s="96">
        <v>515537.89</v>
      </c>
      <c r="J2233" s="95">
        <f>ROUND(H2233*$H$13*$I$13,2)</f>
        <v>76511.41</v>
      </c>
      <c r="K2233" s="96">
        <f>ROUND(G2233*J2233,2)</f>
        <v>573835.57999999996</v>
      </c>
      <c r="L2233" s="89"/>
      <c r="M2233" s="235"/>
      <c r="N2233" s="253">
        <f>ROUND(I2233*H$13*I$13,2)</f>
        <v>573835.53</v>
      </c>
      <c r="O2233" s="254">
        <f t="shared" si="97"/>
        <v>-0.05</v>
      </c>
    </row>
    <row r="2234" spans="1:15" s="28" customFormat="1" ht="15" outlineLevel="1" x14ac:dyDescent="0.25">
      <c r="A2234" s="90" t="s">
        <v>5169</v>
      </c>
      <c r="B2234" s="91" t="s">
        <v>4893</v>
      </c>
      <c r="C2234" s="91" t="s">
        <v>848</v>
      </c>
      <c r="D2234" s="91" t="s">
        <v>5170</v>
      </c>
      <c r="E2234" s="92" t="s">
        <v>5171</v>
      </c>
      <c r="F2234" s="93" t="s">
        <v>238</v>
      </c>
      <c r="G2234" s="99">
        <v>4</v>
      </c>
      <c r="H2234" s="95">
        <f>ROUND(I2234/G2234,2)</f>
        <v>7417.15</v>
      </c>
      <c r="I2234" s="96">
        <v>29668.61</v>
      </c>
      <c r="J2234" s="95">
        <f>ROUND(H2234*$H$13*$I$13,2)</f>
        <v>8255.89</v>
      </c>
      <c r="K2234" s="96">
        <f>ROUND(G2234*J2234,2)</f>
        <v>33023.56</v>
      </c>
      <c r="L2234" s="89"/>
      <c r="M2234" s="235"/>
      <c r="N2234" s="253">
        <f>ROUND(I2234*H$13*I$13,2)</f>
        <v>33023.57</v>
      </c>
      <c r="O2234" s="254">
        <f t="shared" si="97"/>
        <v>0.01</v>
      </c>
    </row>
    <row r="2235" spans="1:15" s="28" customFormat="1" ht="15" outlineLevel="1" x14ac:dyDescent="0.25">
      <c r="A2235" s="90" t="s">
        <v>5172</v>
      </c>
      <c r="B2235" s="91" t="s">
        <v>4893</v>
      </c>
      <c r="C2235" s="91" t="s">
        <v>5173</v>
      </c>
      <c r="D2235" s="91" t="s">
        <v>5174</v>
      </c>
      <c r="E2235" s="92" t="s">
        <v>5175</v>
      </c>
      <c r="F2235" s="93" t="s">
        <v>238</v>
      </c>
      <c r="G2235" s="99">
        <v>5</v>
      </c>
      <c r="H2235" s="95">
        <f>ROUND(I2235/G2235,2)</f>
        <v>8667.5300000000007</v>
      </c>
      <c r="I2235" s="96">
        <v>43337.63</v>
      </c>
      <c r="J2235" s="95">
        <f>ROUND(H2235*$H$13*$I$13,2)</f>
        <v>9647.66</v>
      </c>
      <c r="K2235" s="96">
        <f>ROUND(G2235*J2235,2)</f>
        <v>48238.3</v>
      </c>
      <c r="L2235" s="89"/>
      <c r="M2235" s="235"/>
      <c r="N2235" s="253">
        <f>ROUND(I2235*H$13*I$13,2)</f>
        <v>48238.3</v>
      </c>
      <c r="O2235" s="254">
        <f t="shared" si="97"/>
        <v>0</v>
      </c>
    </row>
    <row r="2236" spans="1:15" s="28" customFormat="1" ht="15" outlineLevel="1" x14ac:dyDescent="0.25">
      <c r="A2236" s="90" t="s">
        <v>5176</v>
      </c>
      <c r="B2236" s="91" t="s">
        <v>4893</v>
      </c>
      <c r="C2236" s="91" t="s">
        <v>5177</v>
      </c>
      <c r="D2236" s="91" t="s">
        <v>5178</v>
      </c>
      <c r="E2236" s="92" t="s">
        <v>5179</v>
      </c>
      <c r="F2236" s="93" t="s">
        <v>238</v>
      </c>
      <c r="G2236" s="99">
        <v>50</v>
      </c>
      <c r="H2236" s="95">
        <f>ROUND(I2236/G2236,2)</f>
        <v>6068.1</v>
      </c>
      <c r="I2236" s="96">
        <v>303404.94</v>
      </c>
      <c r="J2236" s="95">
        <f>ROUND(H2236*$H$13*$I$13,2)</f>
        <v>6754.29</v>
      </c>
      <c r="K2236" s="96">
        <f>ROUND(G2236*J2236,2)</f>
        <v>337714.5</v>
      </c>
      <c r="L2236" s="89"/>
      <c r="M2236" s="235"/>
      <c r="N2236" s="253">
        <f>ROUND(I2236*H$13*I$13,2)</f>
        <v>337714.33</v>
      </c>
      <c r="O2236" s="254">
        <f t="shared" si="97"/>
        <v>-0.17</v>
      </c>
    </row>
    <row r="2237" spans="1:15" s="28" customFormat="1" ht="15" outlineLevel="1" x14ac:dyDescent="0.25">
      <c r="A2237" s="90" t="s">
        <v>5180</v>
      </c>
      <c r="B2237" s="91" t="s">
        <v>4893</v>
      </c>
      <c r="C2237" s="91" t="s">
        <v>5181</v>
      </c>
      <c r="D2237" s="91" t="s">
        <v>5182</v>
      </c>
      <c r="E2237" s="92" t="s">
        <v>5183</v>
      </c>
      <c r="F2237" s="93" t="s">
        <v>238</v>
      </c>
      <c r="G2237" s="99">
        <v>16</v>
      </c>
      <c r="H2237" s="95">
        <f>ROUND(I2237/G2237,2)</f>
        <v>8686.7900000000009</v>
      </c>
      <c r="I2237" s="96">
        <v>138988.67000000001</v>
      </c>
      <c r="J2237" s="95">
        <f>ROUND(H2237*$H$13*$I$13,2)</f>
        <v>9669.1</v>
      </c>
      <c r="K2237" s="96">
        <f>ROUND(G2237*J2237,2)</f>
        <v>154705.60000000001</v>
      </c>
      <c r="L2237" s="89"/>
      <c r="M2237" s="235"/>
      <c r="N2237" s="253">
        <f>ROUND(I2237*H$13*I$13,2)</f>
        <v>154705.68</v>
      </c>
      <c r="O2237" s="254">
        <f t="shared" si="97"/>
        <v>0.08</v>
      </c>
    </row>
    <row r="2238" spans="1:15" s="28" customFormat="1" ht="15" outlineLevel="1" x14ac:dyDescent="0.25">
      <c r="A2238" s="90"/>
      <c r="B2238" s="91"/>
      <c r="C2238" s="91"/>
      <c r="D2238" s="91"/>
      <c r="E2238" s="103" t="s">
        <v>5184</v>
      </c>
      <c r="F2238" s="93"/>
      <c r="G2238" s="99"/>
      <c r="H2238" s="95"/>
      <c r="I2238" s="96"/>
      <c r="J2238" s="95"/>
      <c r="K2238" s="96"/>
      <c r="L2238" s="89"/>
      <c r="M2238" s="235"/>
      <c r="N2238" s="253">
        <f>ROUND(I2238*H$13*I$13,2)</f>
        <v>0</v>
      </c>
      <c r="O2238" s="254">
        <f t="shared" si="97"/>
        <v>0</v>
      </c>
    </row>
    <row r="2239" spans="1:15" s="28" customFormat="1" ht="22.5" outlineLevel="1" x14ac:dyDescent="0.25">
      <c r="A2239" s="90" t="s">
        <v>5185</v>
      </c>
      <c r="B2239" s="91" t="s">
        <v>4893</v>
      </c>
      <c r="C2239" s="91" t="s">
        <v>850</v>
      </c>
      <c r="D2239" s="91" t="s">
        <v>5186</v>
      </c>
      <c r="E2239" s="92" t="s">
        <v>5187</v>
      </c>
      <c r="F2239" s="93" t="s">
        <v>2011</v>
      </c>
      <c r="G2239" s="98">
        <v>37.799999999999997</v>
      </c>
      <c r="H2239" s="95">
        <f>ROUND(I2239/G2239,2)</f>
        <v>10151.64</v>
      </c>
      <c r="I2239" s="96">
        <v>383731.98</v>
      </c>
      <c r="J2239" s="95">
        <f>ROUND(H2239*$H$13*$I$13,2)</f>
        <v>11299.6</v>
      </c>
      <c r="K2239" s="96">
        <f>ROUND(G2239*J2239,2)</f>
        <v>427124.88</v>
      </c>
      <c r="L2239" s="89"/>
      <c r="M2239" s="235"/>
      <c r="N2239" s="253">
        <f>ROUND(I2239*H$13*I$13,2)</f>
        <v>427124.85</v>
      </c>
      <c r="O2239" s="254">
        <f t="shared" si="97"/>
        <v>-0.03</v>
      </c>
    </row>
    <row r="2240" spans="1:15" s="28" customFormat="1" ht="15" outlineLevel="1" x14ac:dyDescent="0.25">
      <c r="A2240" s="90" t="s">
        <v>5188</v>
      </c>
      <c r="B2240" s="91" t="s">
        <v>4893</v>
      </c>
      <c r="C2240" s="91" t="s">
        <v>855</v>
      </c>
      <c r="D2240" s="91" t="s">
        <v>5189</v>
      </c>
      <c r="E2240" s="92" t="s">
        <v>5190</v>
      </c>
      <c r="F2240" s="93" t="s">
        <v>1827</v>
      </c>
      <c r="G2240" s="98">
        <v>18.899999999999999</v>
      </c>
      <c r="H2240" s="95">
        <f>ROUND(I2240/G2240,2)</f>
        <v>2586.91</v>
      </c>
      <c r="I2240" s="96">
        <v>48892.69</v>
      </c>
      <c r="J2240" s="95">
        <f>ROUND(H2240*$H$13*$I$13,2)</f>
        <v>2879.44</v>
      </c>
      <c r="K2240" s="96">
        <f>ROUND(G2240*J2240,2)</f>
        <v>54421.42</v>
      </c>
      <c r="L2240" s="89"/>
      <c r="M2240" s="235"/>
      <c r="N2240" s="253">
        <f>ROUND(I2240*H$13*I$13,2)</f>
        <v>54421.53</v>
      </c>
      <c r="O2240" s="254">
        <f t="shared" si="97"/>
        <v>0.11</v>
      </c>
    </row>
    <row r="2241" spans="1:15" s="28" customFormat="1" ht="15" outlineLevel="1" x14ac:dyDescent="0.25">
      <c r="A2241" s="90" t="s">
        <v>5191</v>
      </c>
      <c r="B2241" s="91" t="s">
        <v>4893</v>
      </c>
      <c r="C2241" s="91" t="s">
        <v>857</v>
      </c>
      <c r="D2241" s="91" t="s">
        <v>5192</v>
      </c>
      <c r="E2241" s="92" t="s">
        <v>5193</v>
      </c>
      <c r="F2241" s="93" t="s">
        <v>238</v>
      </c>
      <c r="G2241" s="99">
        <v>189</v>
      </c>
      <c r="H2241" s="95">
        <f>ROUND(I2241/G2241,2)</f>
        <v>82.35</v>
      </c>
      <c r="I2241" s="96">
        <v>15563.7</v>
      </c>
      <c r="J2241" s="95">
        <f>ROUND(H2241*$H$13*$I$13,2)</f>
        <v>91.66</v>
      </c>
      <c r="K2241" s="96">
        <f>ROUND(G2241*J2241,2)</f>
        <v>17323.740000000002</v>
      </c>
      <c r="L2241" s="89"/>
      <c r="M2241" s="235"/>
      <c r="N2241" s="253">
        <f>ROUND(I2241*H$13*I$13,2)</f>
        <v>17323.66</v>
      </c>
      <c r="O2241" s="254">
        <f t="shared" si="97"/>
        <v>-0.08</v>
      </c>
    </row>
    <row r="2242" spans="1:15" s="28" customFormat="1" ht="15" outlineLevel="1" x14ac:dyDescent="0.25">
      <c r="A2242" s="90" t="s">
        <v>5194</v>
      </c>
      <c r="B2242" s="91"/>
      <c r="C2242" s="91"/>
      <c r="D2242" s="91"/>
      <c r="E2242" s="103" t="s">
        <v>5195</v>
      </c>
      <c r="F2242" s="93"/>
      <c r="G2242" s="99"/>
      <c r="H2242" s="95"/>
      <c r="I2242" s="96"/>
      <c r="J2242" s="95"/>
      <c r="K2242" s="96"/>
      <c r="L2242" s="89"/>
      <c r="M2242" s="235"/>
      <c r="N2242" s="253">
        <f>ROUND(I2242*H$13*I$13,2)</f>
        <v>0</v>
      </c>
      <c r="O2242" s="254">
        <f t="shared" si="97"/>
        <v>0</v>
      </c>
    </row>
    <row r="2243" spans="1:15" s="28" customFormat="1" ht="22.5" outlineLevel="1" x14ac:dyDescent="0.25">
      <c r="A2243" s="90" t="s">
        <v>5196</v>
      </c>
      <c r="B2243" s="91" t="s">
        <v>4893</v>
      </c>
      <c r="C2243" s="91" t="s">
        <v>860</v>
      </c>
      <c r="D2243" s="91" t="s">
        <v>5197</v>
      </c>
      <c r="E2243" s="92" t="s">
        <v>5198</v>
      </c>
      <c r="F2243" s="93" t="s">
        <v>180</v>
      </c>
      <c r="G2243" s="101">
        <v>2.782</v>
      </c>
      <c r="H2243" s="95">
        <f>ROUND(I2243/G2243,2)</f>
        <v>69613.36</v>
      </c>
      <c r="I2243" s="96">
        <v>193664.37</v>
      </c>
      <c r="J2243" s="95">
        <f>ROUND(H2243*$H$13*$I$13,2)</f>
        <v>77485.320000000007</v>
      </c>
      <c r="K2243" s="96">
        <f>ROUND(G2243*J2243,2)</f>
        <v>215564.16</v>
      </c>
      <c r="L2243" s="89"/>
      <c r="M2243" s="235"/>
      <c r="N2243" s="253">
        <f>ROUND(I2243*H$13*I$13,2)</f>
        <v>215564.17</v>
      </c>
      <c r="O2243" s="254">
        <f t="shared" si="97"/>
        <v>0.01</v>
      </c>
    </row>
    <row r="2244" spans="1:15" s="28" customFormat="1" ht="22.5" outlineLevel="1" x14ac:dyDescent="0.25">
      <c r="A2244" s="90" t="s">
        <v>5199</v>
      </c>
      <c r="B2244" s="91" t="s">
        <v>4893</v>
      </c>
      <c r="C2244" s="91" t="s">
        <v>862</v>
      </c>
      <c r="D2244" s="91" t="s">
        <v>5200</v>
      </c>
      <c r="E2244" s="92" t="s">
        <v>5201</v>
      </c>
      <c r="F2244" s="93" t="s">
        <v>489</v>
      </c>
      <c r="G2244" s="98">
        <v>-283.8</v>
      </c>
      <c r="H2244" s="95">
        <f>ROUND(I2244/G2244,2)</f>
        <v>153.84</v>
      </c>
      <c r="I2244" s="96">
        <v>-43659.58</v>
      </c>
      <c r="J2244" s="95">
        <f>ROUND(H2244*$H$13*$I$13,2)</f>
        <v>171.24</v>
      </c>
      <c r="K2244" s="96">
        <f>ROUND(G2244*J2244,2)</f>
        <v>-48597.91</v>
      </c>
      <c r="L2244" s="89"/>
      <c r="M2244" s="235"/>
      <c r="N2244" s="253">
        <f>ROUND(I2244*H$13*I$13,2)</f>
        <v>-48596.66</v>
      </c>
      <c r="O2244" s="254">
        <f t="shared" si="97"/>
        <v>1.25</v>
      </c>
    </row>
    <row r="2245" spans="1:15" s="28" customFormat="1" ht="22.5" outlineLevel="1" x14ac:dyDescent="0.25">
      <c r="A2245" s="90" t="s">
        <v>5202</v>
      </c>
      <c r="B2245" s="91" t="s">
        <v>4893</v>
      </c>
      <c r="C2245" s="91" t="s">
        <v>5203</v>
      </c>
      <c r="D2245" s="91" t="s">
        <v>5204</v>
      </c>
      <c r="E2245" s="92" t="s">
        <v>5205</v>
      </c>
      <c r="F2245" s="93" t="s">
        <v>489</v>
      </c>
      <c r="G2245" s="98">
        <v>283.8</v>
      </c>
      <c r="H2245" s="95">
        <f>ROUND(I2245/G2245,2)</f>
        <v>812.03</v>
      </c>
      <c r="I2245" s="96">
        <v>230455.04000000001</v>
      </c>
      <c r="J2245" s="95">
        <f>ROUND(H2245*$H$13*$I$13,2)</f>
        <v>903.86</v>
      </c>
      <c r="K2245" s="96">
        <f>ROUND(G2245*J2245,2)</f>
        <v>256515.47</v>
      </c>
      <c r="L2245" s="89"/>
      <c r="M2245" s="235"/>
      <c r="N2245" s="253">
        <f>ROUND(I2245*H$13*I$13,2)</f>
        <v>256515.17</v>
      </c>
      <c r="O2245" s="254">
        <f t="shared" si="97"/>
        <v>-0.3</v>
      </c>
    </row>
    <row r="2246" spans="1:15" s="28" customFormat="1" ht="15" outlineLevel="1" x14ac:dyDescent="0.25">
      <c r="A2246" s="90" t="s">
        <v>5206</v>
      </c>
      <c r="B2246" s="91" t="s">
        <v>4893</v>
      </c>
      <c r="C2246" s="91" t="s">
        <v>864</v>
      </c>
      <c r="D2246" s="91" t="s">
        <v>5207</v>
      </c>
      <c r="E2246" s="92" t="s">
        <v>5208</v>
      </c>
      <c r="F2246" s="93" t="s">
        <v>172</v>
      </c>
      <c r="G2246" s="97">
        <v>0.1056</v>
      </c>
      <c r="H2246" s="95">
        <f>ROUND(I2246/G2246,2)</f>
        <v>550398.30000000005</v>
      </c>
      <c r="I2246" s="96">
        <v>58122.06</v>
      </c>
      <c r="J2246" s="95">
        <f>ROUND(H2246*$H$13*$I$13,2)</f>
        <v>612638</v>
      </c>
      <c r="K2246" s="96">
        <f>ROUND(G2246*J2246,2)</f>
        <v>64694.57</v>
      </c>
      <c r="L2246" s="89"/>
      <c r="M2246" s="235"/>
      <c r="N2246" s="253">
        <f>ROUND(I2246*H$13*I$13,2)</f>
        <v>64694.57</v>
      </c>
      <c r="O2246" s="254">
        <f t="shared" si="97"/>
        <v>0</v>
      </c>
    </row>
    <row r="2247" spans="1:15" s="28" customFormat="1" ht="22.5" outlineLevel="1" x14ac:dyDescent="0.25">
      <c r="A2247" s="90" t="s">
        <v>5209</v>
      </c>
      <c r="B2247" s="91" t="s">
        <v>4893</v>
      </c>
      <c r="C2247" s="91" t="s">
        <v>5210</v>
      </c>
      <c r="D2247" s="91" t="s">
        <v>5211</v>
      </c>
      <c r="E2247" s="92" t="s">
        <v>5212</v>
      </c>
      <c r="F2247" s="93" t="s">
        <v>185</v>
      </c>
      <c r="G2247" s="100">
        <v>-14.68</v>
      </c>
      <c r="H2247" s="95">
        <f>ROUND(I2247/G2247,2)</f>
        <v>1616.92</v>
      </c>
      <c r="I2247" s="96">
        <v>-23736.45</v>
      </c>
      <c r="J2247" s="95">
        <f>ROUND(H2247*$H$13*$I$13,2)</f>
        <v>1799.76</v>
      </c>
      <c r="K2247" s="96">
        <f>ROUND(G2247*J2247,2)</f>
        <v>-26420.48</v>
      </c>
      <c r="L2247" s="89"/>
      <c r="M2247" s="235"/>
      <c r="N2247" s="253">
        <f>ROUND(I2247*H$13*I$13,2)</f>
        <v>-26420.6</v>
      </c>
      <c r="O2247" s="254">
        <f t="shared" si="97"/>
        <v>-0.12</v>
      </c>
    </row>
    <row r="2248" spans="1:15" s="28" customFormat="1" ht="22.5" outlineLevel="1" x14ac:dyDescent="0.25">
      <c r="A2248" s="90" t="s">
        <v>5213</v>
      </c>
      <c r="B2248" s="91" t="s">
        <v>4893</v>
      </c>
      <c r="C2248" s="91" t="s">
        <v>5214</v>
      </c>
      <c r="D2248" s="91" t="s">
        <v>4683</v>
      </c>
      <c r="E2248" s="92" t="s">
        <v>4684</v>
      </c>
      <c r="F2248" s="93" t="s">
        <v>185</v>
      </c>
      <c r="G2248" s="100">
        <v>14.68</v>
      </c>
      <c r="H2248" s="95">
        <f>ROUND(I2248/G2248,2)</f>
        <v>1547.39</v>
      </c>
      <c r="I2248" s="96">
        <v>22715.71</v>
      </c>
      <c r="J2248" s="95">
        <f>ROUND(H2248*$H$13*$I$13,2)</f>
        <v>1722.37</v>
      </c>
      <c r="K2248" s="96">
        <f>ROUND(G2248*J2248,2)</f>
        <v>25284.39</v>
      </c>
      <c r="L2248" s="89"/>
      <c r="M2248" s="235"/>
      <c r="N2248" s="253">
        <f>ROUND(I2248*H$13*I$13,2)</f>
        <v>25284.43</v>
      </c>
      <c r="O2248" s="254">
        <f t="shared" si="97"/>
        <v>0.04</v>
      </c>
    </row>
    <row r="2249" spans="1:15" s="28" customFormat="1" ht="22.5" outlineLevel="1" x14ac:dyDescent="0.25">
      <c r="A2249" s="90" t="s">
        <v>5215</v>
      </c>
      <c r="B2249" s="91" t="s">
        <v>4893</v>
      </c>
      <c r="C2249" s="91" t="s">
        <v>866</v>
      </c>
      <c r="D2249" s="91" t="s">
        <v>5216</v>
      </c>
      <c r="E2249" s="92" t="s">
        <v>5217</v>
      </c>
      <c r="F2249" s="93" t="s">
        <v>172</v>
      </c>
      <c r="G2249" s="94">
        <v>0.50688</v>
      </c>
      <c r="H2249" s="95">
        <f>ROUND(I2249/G2249,2)</f>
        <v>1102936.3</v>
      </c>
      <c r="I2249" s="96">
        <v>559056.35</v>
      </c>
      <c r="J2249" s="95">
        <f>ROUND(H2249*$H$13*$I$13,2)</f>
        <v>1227657.6599999999</v>
      </c>
      <c r="K2249" s="96">
        <f>ROUND(G2249*J2249,2)</f>
        <v>622275.11</v>
      </c>
      <c r="L2249" s="89"/>
      <c r="M2249" s="235"/>
      <c r="N2249" s="253">
        <f>ROUND(I2249*H$13*I$13,2)</f>
        <v>622275.11</v>
      </c>
      <c r="O2249" s="254">
        <f t="shared" si="97"/>
        <v>0</v>
      </c>
    </row>
    <row r="2250" spans="1:15" s="28" customFormat="1" ht="45" outlineLevel="1" x14ac:dyDescent="0.25">
      <c r="A2250" s="90" t="s">
        <v>5218</v>
      </c>
      <c r="B2250" s="91" t="s">
        <v>4893</v>
      </c>
      <c r="C2250" s="91" t="s">
        <v>5219</v>
      </c>
      <c r="D2250" s="91" t="s">
        <v>5220</v>
      </c>
      <c r="E2250" s="92" t="s">
        <v>5221</v>
      </c>
      <c r="F2250" s="93" t="s">
        <v>238</v>
      </c>
      <c r="G2250" s="99">
        <v>352</v>
      </c>
      <c r="H2250" s="95">
        <f>ROUND(I2250/G2250,2)</f>
        <v>3563.25</v>
      </c>
      <c r="I2250" s="96">
        <v>1254262.31</v>
      </c>
      <c r="J2250" s="95">
        <f>ROUND(H2250*$H$13*$I$13,2)</f>
        <v>3966.19</v>
      </c>
      <c r="K2250" s="96">
        <f>ROUND(G2250*J2250,2)</f>
        <v>1396098.88</v>
      </c>
      <c r="L2250" s="89"/>
      <c r="M2250" s="235"/>
      <c r="N2250" s="253">
        <f>ROUND(I2250*H$13*I$13,2)</f>
        <v>1396095.8</v>
      </c>
      <c r="O2250" s="254">
        <f t="shared" si="97"/>
        <v>-3.08</v>
      </c>
    </row>
    <row r="2251" spans="1:15" s="28" customFormat="1" ht="15" outlineLevel="1" x14ac:dyDescent="0.25">
      <c r="A2251" s="90" t="s">
        <v>5222</v>
      </c>
      <c r="B2251" s="91" t="s">
        <v>4893</v>
      </c>
      <c r="C2251" s="91" t="s">
        <v>870</v>
      </c>
      <c r="D2251" s="91" t="s">
        <v>5223</v>
      </c>
      <c r="E2251" s="92" t="s">
        <v>5224</v>
      </c>
      <c r="F2251" s="93" t="s">
        <v>297</v>
      </c>
      <c r="G2251" s="94">
        <v>2.0160000000000001E-2</v>
      </c>
      <c r="H2251" s="95">
        <f>ROUND(I2251/G2251,2)</f>
        <v>71914.679999999993</v>
      </c>
      <c r="I2251" s="96">
        <v>1449.8</v>
      </c>
      <c r="J2251" s="95">
        <f>ROUND(H2251*$H$13*$I$13,2)</f>
        <v>80046.880000000005</v>
      </c>
      <c r="K2251" s="96">
        <f>ROUND(G2251*J2251,2)</f>
        <v>1613.75</v>
      </c>
      <c r="L2251" s="89"/>
      <c r="M2251" s="235"/>
      <c r="N2251" s="253">
        <f>ROUND(I2251*H$13*I$13,2)</f>
        <v>1613.75</v>
      </c>
      <c r="O2251" s="254">
        <f t="shared" si="97"/>
        <v>0</v>
      </c>
    </row>
    <row r="2252" spans="1:15" s="28" customFormat="1" ht="22.5" outlineLevel="1" x14ac:dyDescent="0.25">
      <c r="A2252" s="90" t="s">
        <v>5225</v>
      </c>
      <c r="B2252" s="91" t="s">
        <v>4893</v>
      </c>
      <c r="C2252" s="91" t="s">
        <v>874</v>
      </c>
      <c r="D2252" s="91" t="s">
        <v>5226</v>
      </c>
      <c r="E2252" s="92" t="s">
        <v>5227</v>
      </c>
      <c r="F2252" s="93" t="s">
        <v>238</v>
      </c>
      <c r="G2252" s="99">
        <v>14</v>
      </c>
      <c r="H2252" s="95">
        <f>ROUND(I2252/G2252,2)</f>
        <v>2260.16</v>
      </c>
      <c r="I2252" s="96">
        <v>31642.21</v>
      </c>
      <c r="J2252" s="95">
        <f>ROUND(H2252*$H$13*$I$13,2)</f>
        <v>2515.7399999999998</v>
      </c>
      <c r="K2252" s="96">
        <f>ROUND(G2252*J2252,2)</f>
        <v>35220.36</v>
      </c>
      <c r="L2252" s="89"/>
      <c r="M2252" s="235"/>
      <c r="N2252" s="253">
        <f>ROUND(I2252*H$13*I$13,2)</f>
        <v>35220.35</v>
      </c>
      <c r="O2252" s="254">
        <f t="shared" si="97"/>
        <v>-0.01</v>
      </c>
    </row>
    <row r="2253" spans="1:15" s="28" customFormat="1" ht="15" outlineLevel="1" x14ac:dyDescent="0.25">
      <c r="A2253" s="90"/>
      <c r="B2253" s="91"/>
      <c r="C2253" s="91"/>
      <c r="D2253" s="91"/>
      <c r="E2253" s="103" t="s">
        <v>5228</v>
      </c>
      <c r="F2253" s="93"/>
      <c r="G2253" s="99"/>
      <c r="H2253" s="95"/>
      <c r="I2253" s="96"/>
      <c r="J2253" s="95"/>
      <c r="K2253" s="96"/>
      <c r="L2253" s="89"/>
      <c r="M2253" s="235"/>
      <c r="N2253" s="253">
        <f>ROUND(I2253*H$13*I$13,2)</f>
        <v>0</v>
      </c>
      <c r="O2253" s="254">
        <f t="shared" si="97"/>
        <v>0</v>
      </c>
    </row>
    <row r="2254" spans="1:15" s="28" customFormat="1" ht="22.5" outlineLevel="1" x14ac:dyDescent="0.25">
      <c r="A2254" s="90" t="s">
        <v>5229</v>
      </c>
      <c r="B2254" s="91" t="s">
        <v>4893</v>
      </c>
      <c r="C2254" s="91" t="s">
        <v>876</v>
      </c>
      <c r="D2254" s="91" t="s">
        <v>5230</v>
      </c>
      <c r="E2254" s="92" t="s">
        <v>5231</v>
      </c>
      <c r="F2254" s="93" t="s">
        <v>168</v>
      </c>
      <c r="G2254" s="97">
        <v>0.47349999999999998</v>
      </c>
      <c r="H2254" s="95">
        <f>ROUND(I2254/G2254,2)</f>
        <v>90696.11</v>
      </c>
      <c r="I2254" s="96">
        <v>42944.61</v>
      </c>
      <c r="J2254" s="95">
        <f>ROUND(H2254*$H$13*$I$13,2)</f>
        <v>100952.13</v>
      </c>
      <c r="K2254" s="96">
        <f>ROUND(G2254*J2254,2)</f>
        <v>47800.83</v>
      </c>
      <c r="L2254" s="89"/>
      <c r="M2254" s="235"/>
      <c r="N2254" s="253">
        <f>ROUND(I2254*H$13*I$13,2)</f>
        <v>47800.84</v>
      </c>
      <c r="O2254" s="254">
        <f t="shared" si="97"/>
        <v>0.01</v>
      </c>
    </row>
    <row r="2255" spans="1:15" s="28" customFormat="1" ht="15" outlineLevel="1" x14ac:dyDescent="0.25">
      <c r="A2255" s="90" t="s">
        <v>5232</v>
      </c>
      <c r="B2255" s="91" t="s">
        <v>4893</v>
      </c>
      <c r="C2255" s="91" t="s">
        <v>882</v>
      </c>
      <c r="D2255" s="91" t="s">
        <v>187</v>
      </c>
      <c r="E2255" s="92" t="s">
        <v>188</v>
      </c>
      <c r="F2255" s="93" t="s">
        <v>172</v>
      </c>
      <c r="G2255" s="97">
        <v>8.6365999999999996</v>
      </c>
      <c r="H2255" s="95">
        <f>ROUND(I2255/G2255,2)</f>
        <v>81143.8</v>
      </c>
      <c r="I2255" s="96">
        <v>700806.52</v>
      </c>
      <c r="J2255" s="95">
        <f>ROUND(H2255*$H$13*$I$13,2)</f>
        <v>90319.64</v>
      </c>
      <c r="K2255" s="96">
        <f>ROUND(G2255*J2255,2)</f>
        <v>780054.6</v>
      </c>
      <c r="L2255" s="89"/>
      <c r="M2255" s="235"/>
      <c r="N2255" s="253">
        <f>ROUND(I2255*H$13*I$13,2)</f>
        <v>780054.56</v>
      </c>
      <c r="O2255" s="254">
        <f t="shared" si="97"/>
        <v>-0.04</v>
      </c>
    </row>
    <row r="2256" spans="1:15" s="28" customFormat="1" ht="22.5" outlineLevel="1" x14ac:dyDescent="0.25">
      <c r="A2256" s="90" t="s">
        <v>5233</v>
      </c>
      <c r="B2256" s="91" t="s">
        <v>4893</v>
      </c>
      <c r="C2256" s="91" t="s">
        <v>887</v>
      </c>
      <c r="D2256" s="91" t="s">
        <v>5234</v>
      </c>
      <c r="E2256" s="92" t="s">
        <v>5235</v>
      </c>
      <c r="F2256" s="93" t="s">
        <v>168</v>
      </c>
      <c r="G2256" s="94">
        <v>0.31403999999999999</v>
      </c>
      <c r="H2256" s="95">
        <f>ROUND(I2256/G2256,2)</f>
        <v>96097.12</v>
      </c>
      <c r="I2256" s="96">
        <v>30178.34</v>
      </c>
      <c r="J2256" s="95">
        <f>ROUND(H2256*$H$13*$I$13,2)</f>
        <v>106963.9</v>
      </c>
      <c r="K2256" s="96">
        <f>ROUND(G2256*J2256,2)</f>
        <v>33590.94</v>
      </c>
      <c r="L2256" s="89"/>
      <c r="M2256" s="235"/>
      <c r="N2256" s="253">
        <f>ROUND(I2256*H$13*I$13,2)</f>
        <v>33590.94</v>
      </c>
      <c r="O2256" s="254">
        <f t="shared" si="97"/>
        <v>0</v>
      </c>
    </row>
    <row r="2257" spans="1:15" s="28" customFormat="1" ht="22.5" outlineLevel="1" x14ac:dyDescent="0.25">
      <c r="A2257" s="90" t="s">
        <v>5236</v>
      </c>
      <c r="B2257" s="91" t="s">
        <v>4893</v>
      </c>
      <c r="C2257" s="91" t="s">
        <v>895</v>
      </c>
      <c r="D2257" s="91" t="s">
        <v>174</v>
      </c>
      <c r="E2257" s="92" t="s">
        <v>175</v>
      </c>
      <c r="F2257" s="93" t="s">
        <v>176</v>
      </c>
      <c r="G2257" s="101">
        <v>596.67600000000004</v>
      </c>
      <c r="H2257" s="95">
        <f>ROUND(I2257/G2257,2)</f>
        <v>645.15</v>
      </c>
      <c r="I2257" s="96">
        <v>384946.02</v>
      </c>
      <c r="J2257" s="95">
        <f>ROUND(H2257*$H$13*$I$13,2)</f>
        <v>718.1</v>
      </c>
      <c r="K2257" s="96">
        <f>ROUND(G2257*J2257,2)</f>
        <v>428473.04</v>
      </c>
      <c r="L2257" s="89"/>
      <c r="M2257" s="235"/>
      <c r="N2257" s="253">
        <f>ROUND(I2257*H$13*I$13,2)</f>
        <v>428476.18</v>
      </c>
      <c r="O2257" s="254">
        <f t="shared" si="97"/>
        <v>3.14</v>
      </c>
    </row>
    <row r="2258" spans="1:15" s="28" customFormat="1" ht="15" outlineLevel="1" x14ac:dyDescent="0.25">
      <c r="A2258" s="90"/>
      <c r="B2258" s="91"/>
      <c r="C2258" s="91"/>
      <c r="D2258" s="91"/>
      <c r="E2258" s="103" t="s">
        <v>5237</v>
      </c>
      <c r="F2258" s="93"/>
      <c r="G2258" s="101"/>
      <c r="H2258" s="95"/>
      <c r="I2258" s="96"/>
      <c r="J2258" s="95"/>
      <c r="K2258" s="96"/>
      <c r="L2258" s="89"/>
      <c r="M2258" s="235"/>
      <c r="N2258" s="253">
        <f>ROUND(I2258*H$13*I$13,2)</f>
        <v>0</v>
      </c>
      <c r="O2258" s="254">
        <f t="shared" si="97"/>
        <v>0</v>
      </c>
    </row>
    <row r="2259" spans="1:15" s="28" customFormat="1" ht="15" outlineLevel="1" x14ac:dyDescent="0.25">
      <c r="A2259" s="90" t="s">
        <v>5238</v>
      </c>
      <c r="B2259" s="91" t="s">
        <v>4893</v>
      </c>
      <c r="C2259" s="91" t="s">
        <v>897</v>
      </c>
      <c r="D2259" s="91" t="s">
        <v>4252</v>
      </c>
      <c r="E2259" s="92" t="s">
        <v>4253</v>
      </c>
      <c r="F2259" s="93" t="s">
        <v>172</v>
      </c>
      <c r="G2259" s="101">
        <v>2.1000000000000001E-2</v>
      </c>
      <c r="H2259" s="95">
        <f>ROUND(I2259/G2259,2)</f>
        <v>232539.05</v>
      </c>
      <c r="I2259" s="96">
        <v>4883.32</v>
      </c>
      <c r="J2259" s="95">
        <f>ROUND(H2259*$H$13*$I$13,2)</f>
        <v>258834.84</v>
      </c>
      <c r="K2259" s="96">
        <f>ROUND(G2259*J2259,2)</f>
        <v>5435.53</v>
      </c>
      <c r="L2259" s="89"/>
      <c r="M2259" s="235"/>
      <c r="N2259" s="253">
        <f>ROUND(I2259*H$13*I$13,2)</f>
        <v>5435.53</v>
      </c>
      <c r="O2259" s="254">
        <f t="shared" si="97"/>
        <v>0</v>
      </c>
    </row>
    <row r="2260" spans="1:15" s="28" customFormat="1" ht="15" outlineLevel="1" x14ac:dyDescent="0.25">
      <c r="A2260" s="90" t="s">
        <v>5239</v>
      </c>
      <c r="B2260" s="91" t="s">
        <v>4893</v>
      </c>
      <c r="C2260" s="91" t="s">
        <v>899</v>
      </c>
      <c r="D2260" s="91" t="s">
        <v>5240</v>
      </c>
      <c r="E2260" s="92" t="s">
        <v>5241</v>
      </c>
      <c r="F2260" s="93" t="s">
        <v>185</v>
      </c>
      <c r="G2260" s="101">
        <v>2.1419999999999999</v>
      </c>
      <c r="H2260" s="95">
        <f>ROUND(I2260/G2260,2)</f>
        <v>5787.69</v>
      </c>
      <c r="I2260" s="96">
        <v>12397.23</v>
      </c>
      <c r="J2260" s="95">
        <f>ROUND(H2260*$H$13*$I$13,2)</f>
        <v>6442.17</v>
      </c>
      <c r="K2260" s="96">
        <f>ROUND(G2260*J2260,2)</f>
        <v>13799.13</v>
      </c>
      <c r="L2260" s="89"/>
      <c r="M2260" s="235"/>
      <c r="N2260" s="253">
        <f>ROUND(I2260*H$13*I$13,2)</f>
        <v>13799.12</v>
      </c>
      <c r="O2260" s="254">
        <f t="shared" si="97"/>
        <v>-0.01</v>
      </c>
    </row>
    <row r="2261" spans="1:15" s="28" customFormat="1" ht="22.5" outlineLevel="1" x14ac:dyDescent="0.25">
      <c r="A2261" s="90" t="s">
        <v>5242</v>
      </c>
      <c r="B2261" s="91" t="s">
        <v>4893</v>
      </c>
      <c r="C2261" s="91" t="s">
        <v>901</v>
      </c>
      <c r="D2261" s="91" t="s">
        <v>299</v>
      </c>
      <c r="E2261" s="92" t="s">
        <v>300</v>
      </c>
      <c r="F2261" s="93" t="s">
        <v>172</v>
      </c>
      <c r="G2261" s="101">
        <v>0.152</v>
      </c>
      <c r="H2261" s="95">
        <f>ROUND(I2261/G2261,2)</f>
        <v>1397686.45</v>
      </c>
      <c r="I2261" s="96">
        <v>212448.34</v>
      </c>
      <c r="J2261" s="95">
        <f>ROUND(H2261*$H$13*$I$13,2)</f>
        <v>1555738.51</v>
      </c>
      <c r="K2261" s="96">
        <f>ROUND(G2261*J2261,2)</f>
        <v>236472.25</v>
      </c>
      <c r="L2261" s="89"/>
      <c r="M2261" s="235"/>
      <c r="N2261" s="253">
        <f>ROUND(I2261*H$13*I$13,2)</f>
        <v>236472.25</v>
      </c>
      <c r="O2261" s="254">
        <f t="shared" si="97"/>
        <v>0</v>
      </c>
    </row>
    <row r="2262" spans="1:15" s="28" customFormat="1" ht="15" outlineLevel="1" x14ac:dyDescent="0.25">
      <c r="A2262" s="90" t="s">
        <v>5243</v>
      </c>
      <c r="B2262" s="91" t="s">
        <v>4893</v>
      </c>
      <c r="C2262" s="91" t="s">
        <v>903</v>
      </c>
      <c r="D2262" s="91" t="s">
        <v>350</v>
      </c>
      <c r="E2262" s="92" t="s">
        <v>5244</v>
      </c>
      <c r="F2262" s="93" t="s">
        <v>185</v>
      </c>
      <c r="G2262" s="98">
        <v>15.3</v>
      </c>
      <c r="H2262" s="95">
        <f>ROUND(I2262/G2262,2)</f>
        <v>7024.29</v>
      </c>
      <c r="I2262" s="96">
        <v>107471.64</v>
      </c>
      <c r="J2262" s="95">
        <f>ROUND(H2262*$H$13*$I$13,2)</f>
        <v>7818.61</v>
      </c>
      <c r="K2262" s="96">
        <f>ROUND(G2262*J2262,2)</f>
        <v>119624.73</v>
      </c>
      <c r="L2262" s="89"/>
      <c r="M2262" s="235"/>
      <c r="N2262" s="253">
        <f>ROUND(I2262*H$13*I$13,2)</f>
        <v>119624.66</v>
      </c>
      <c r="O2262" s="254">
        <f t="shared" si="97"/>
        <v>-7.0000000000000007E-2</v>
      </c>
    </row>
    <row r="2263" spans="1:15" s="28" customFormat="1" ht="15" outlineLevel="1" x14ac:dyDescent="0.25">
      <c r="A2263" s="90" t="s">
        <v>5245</v>
      </c>
      <c r="B2263" s="91" t="s">
        <v>4893</v>
      </c>
      <c r="C2263" s="91" t="s">
        <v>5246</v>
      </c>
      <c r="D2263" s="91" t="s">
        <v>295</v>
      </c>
      <c r="E2263" s="92" t="s">
        <v>296</v>
      </c>
      <c r="F2263" s="93" t="s">
        <v>297</v>
      </c>
      <c r="G2263" s="97">
        <v>0.1077</v>
      </c>
      <c r="H2263" s="95">
        <f>ROUND(I2263/G2263,2)</f>
        <v>54617.27</v>
      </c>
      <c r="I2263" s="96">
        <v>5882.28</v>
      </c>
      <c r="J2263" s="95">
        <f>ROUND(H2263*$H$13*$I$13,2)</f>
        <v>60793.46</v>
      </c>
      <c r="K2263" s="96">
        <f>ROUND(G2263*J2263,2)</f>
        <v>6547.46</v>
      </c>
      <c r="L2263" s="89"/>
      <c r="M2263" s="235"/>
      <c r="N2263" s="253">
        <f>ROUND(I2263*H$13*I$13,2)</f>
        <v>6547.46</v>
      </c>
      <c r="O2263" s="254">
        <f t="shared" si="97"/>
        <v>0</v>
      </c>
    </row>
    <row r="2264" spans="1:15" s="28" customFormat="1" ht="15" outlineLevel="1" x14ac:dyDescent="0.25">
      <c r="A2264" s="90" t="s">
        <v>5247</v>
      </c>
      <c r="B2264" s="91" t="s">
        <v>4893</v>
      </c>
      <c r="C2264" s="91" t="s">
        <v>5248</v>
      </c>
      <c r="D2264" s="91" t="s">
        <v>331</v>
      </c>
      <c r="E2264" s="92" t="s">
        <v>332</v>
      </c>
      <c r="F2264" s="93" t="s">
        <v>297</v>
      </c>
      <c r="G2264" s="97">
        <v>0.27550000000000002</v>
      </c>
      <c r="H2264" s="95">
        <f>ROUND(I2264/G2264,2)</f>
        <v>56750.96</v>
      </c>
      <c r="I2264" s="96">
        <v>15634.89</v>
      </c>
      <c r="J2264" s="95">
        <f>ROUND(H2264*$H$13*$I$13,2)</f>
        <v>63168.43</v>
      </c>
      <c r="K2264" s="96">
        <f>ROUND(G2264*J2264,2)</f>
        <v>17402.900000000001</v>
      </c>
      <c r="L2264" s="89"/>
      <c r="M2264" s="235"/>
      <c r="N2264" s="253">
        <f>ROUND(I2264*H$13*I$13,2)</f>
        <v>17402.900000000001</v>
      </c>
      <c r="O2264" s="254">
        <f t="shared" si="97"/>
        <v>0</v>
      </c>
    </row>
    <row r="2265" spans="1:15" s="28" customFormat="1" ht="15" outlineLevel="1" x14ac:dyDescent="0.25">
      <c r="A2265" s="90" t="s">
        <v>5249</v>
      </c>
      <c r="B2265" s="91" t="s">
        <v>4893</v>
      </c>
      <c r="C2265" s="91" t="s">
        <v>5250</v>
      </c>
      <c r="D2265" s="91" t="s">
        <v>344</v>
      </c>
      <c r="E2265" s="92" t="s">
        <v>345</v>
      </c>
      <c r="F2265" s="93" t="s">
        <v>297</v>
      </c>
      <c r="G2265" s="97">
        <v>0.2596</v>
      </c>
      <c r="H2265" s="95">
        <f>ROUND(I2265/G2265,2)</f>
        <v>89228.93</v>
      </c>
      <c r="I2265" s="96">
        <v>23163.83</v>
      </c>
      <c r="J2265" s="95">
        <f>ROUND(H2265*$H$13*$I$13,2)</f>
        <v>99319.039999999994</v>
      </c>
      <c r="K2265" s="96">
        <f>ROUND(G2265*J2265,2)</f>
        <v>25783.22</v>
      </c>
      <c r="L2265" s="89"/>
      <c r="M2265" s="235"/>
      <c r="N2265" s="253">
        <f>ROUND(I2265*H$13*I$13,2)</f>
        <v>25783.22</v>
      </c>
      <c r="O2265" s="254">
        <f t="shared" si="97"/>
        <v>0</v>
      </c>
    </row>
    <row r="2266" spans="1:15" s="28" customFormat="1" ht="22.5" outlineLevel="1" x14ac:dyDescent="0.25">
      <c r="A2266" s="90" t="s">
        <v>5251</v>
      </c>
      <c r="B2266" s="91" t="s">
        <v>4893</v>
      </c>
      <c r="C2266" s="91" t="s">
        <v>905</v>
      </c>
      <c r="D2266" s="91" t="s">
        <v>5252</v>
      </c>
      <c r="E2266" s="92" t="s">
        <v>5253</v>
      </c>
      <c r="F2266" s="93" t="s">
        <v>363</v>
      </c>
      <c r="G2266" s="101">
        <v>0.26500000000000001</v>
      </c>
      <c r="H2266" s="95">
        <f>ROUND(I2266/G2266,2)</f>
        <v>126986.3</v>
      </c>
      <c r="I2266" s="96">
        <v>33651.370000000003</v>
      </c>
      <c r="J2266" s="95">
        <f>ROUND(H2266*$H$13*$I$13,2)</f>
        <v>141346.06</v>
      </c>
      <c r="K2266" s="96">
        <f>ROUND(G2266*J2266,2)</f>
        <v>37456.71</v>
      </c>
      <c r="L2266" s="89"/>
      <c r="M2266" s="235"/>
      <c r="N2266" s="253">
        <f>ROUND(I2266*H$13*I$13,2)</f>
        <v>37456.71</v>
      </c>
      <c r="O2266" s="254">
        <f t="shared" si="97"/>
        <v>0</v>
      </c>
    </row>
    <row r="2267" spans="1:15" s="28" customFormat="1" ht="15" outlineLevel="1" x14ac:dyDescent="0.25">
      <c r="A2267" s="90"/>
      <c r="B2267" s="91"/>
      <c r="C2267" s="91"/>
      <c r="D2267" s="91"/>
      <c r="E2267" s="103" t="s">
        <v>5254</v>
      </c>
      <c r="F2267" s="93"/>
      <c r="G2267" s="101"/>
      <c r="H2267" s="95"/>
      <c r="I2267" s="96"/>
      <c r="J2267" s="95"/>
      <c r="K2267" s="96"/>
      <c r="L2267" s="89"/>
      <c r="M2267" s="235"/>
      <c r="N2267" s="253">
        <f>ROUND(I2267*H$13*I$13,2)</f>
        <v>0</v>
      </c>
      <c r="O2267" s="254">
        <f t="shared" si="97"/>
        <v>0</v>
      </c>
    </row>
    <row r="2268" spans="1:15" s="28" customFormat="1" ht="15" outlineLevel="1" x14ac:dyDescent="0.25">
      <c r="A2268" s="90" t="s">
        <v>5255</v>
      </c>
      <c r="B2268" s="91" t="s">
        <v>4893</v>
      </c>
      <c r="C2268" s="91" t="s">
        <v>910</v>
      </c>
      <c r="D2268" s="91" t="s">
        <v>4252</v>
      </c>
      <c r="E2268" s="92" t="s">
        <v>4253</v>
      </c>
      <c r="F2268" s="93" t="s">
        <v>172</v>
      </c>
      <c r="G2268" s="101">
        <v>4.4999999999999998E-2</v>
      </c>
      <c r="H2268" s="95">
        <f>ROUND(I2268/G2268,2)</f>
        <v>232543.33</v>
      </c>
      <c r="I2268" s="96">
        <v>10464.450000000001</v>
      </c>
      <c r="J2268" s="95">
        <f>ROUND(H2268*$H$13*$I$13,2)</f>
        <v>258839.61</v>
      </c>
      <c r="K2268" s="96">
        <f>ROUND(G2268*J2268,2)</f>
        <v>11647.78</v>
      </c>
      <c r="L2268" s="89"/>
      <c r="M2268" s="235"/>
      <c r="N2268" s="253">
        <f>ROUND(I2268*H$13*I$13,2)</f>
        <v>11647.78</v>
      </c>
      <c r="O2268" s="254">
        <f t="shared" si="97"/>
        <v>0</v>
      </c>
    </row>
    <row r="2269" spans="1:15" s="28" customFormat="1" ht="15" outlineLevel="1" x14ac:dyDescent="0.25">
      <c r="A2269" s="90" t="s">
        <v>5256</v>
      </c>
      <c r="B2269" s="91" t="s">
        <v>4893</v>
      </c>
      <c r="C2269" s="91" t="s">
        <v>912</v>
      </c>
      <c r="D2269" s="91" t="s">
        <v>5240</v>
      </c>
      <c r="E2269" s="92" t="s">
        <v>5241</v>
      </c>
      <c r="F2269" s="93" t="s">
        <v>185</v>
      </c>
      <c r="G2269" s="100">
        <v>4.59</v>
      </c>
      <c r="H2269" s="95">
        <f>ROUND(I2269/G2269,2)</f>
        <v>5787.71</v>
      </c>
      <c r="I2269" s="96">
        <v>26565.61</v>
      </c>
      <c r="J2269" s="95">
        <f>ROUND(H2269*$H$13*$I$13,2)</f>
        <v>6442.19</v>
      </c>
      <c r="K2269" s="96">
        <f>ROUND(G2269*J2269,2)</f>
        <v>29569.65</v>
      </c>
      <c r="L2269" s="89"/>
      <c r="M2269" s="235"/>
      <c r="N2269" s="253">
        <f>ROUND(I2269*H$13*I$13,2)</f>
        <v>29569.68</v>
      </c>
      <c r="O2269" s="254">
        <f t="shared" si="97"/>
        <v>0.03</v>
      </c>
    </row>
    <row r="2270" spans="1:15" s="28" customFormat="1" ht="22.5" outlineLevel="1" x14ac:dyDescent="0.25">
      <c r="A2270" s="90" t="s">
        <v>5257</v>
      </c>
      <c r="B2270" s="91" t="s">
        <v>4893</v>
      </c>
      <c r="C2270" s="91" t="s">
        <v>914</v>
      </c>
      <c r="D2270" s="91" t="s">
        <v>299</v>
      </c>
      <c r="E2270" s="92" t="s">
        <v>300</v>
      </c>
      <c r="F2270" s="93" t="s">
        <v>172</v>
      </c>
      <c r="G2270" s="101">
        <v>0.33300000000000002</v>
      </c>
      <c r="H2270" s="95">
        <f>ROUND(I2270/G2270,2)</f>
        <v>1397684.02</v>
      </c>
      <c r="I2270" s="96">
        <v>465428.78</v>
      </c>
      <c r="J2270" s="95">
        <f>ROUND(H2270*$H$13*$I$13,2)</f>
        <v>1555735.81</v>
      </c>
      <c r="K2270" s="96">
        <f>ROUND(G2270*J2270,2)</f>
        <v>518060.02</v>
      </c>
      <c r="L2270" s="89"/>
      <c r="M2270" s="235"/>
      <c r="N2270" s="253">
        <f>ROUND(I2270*H$13*I$13,2)</f>
        <v>518060.02</v>
      </c>
      <c r="O2270" s="254">
        <f t="shared" ref="O2270:O2333" si="98">N2270-K2270</f>
        <v>0</v>
      </c>
    </row>
    <row r="2271" spans="1:15" s="28" customFormat="1" ht="15" outlineLevel="1" x14ac:dyDescent="0.25">
      <c r="A2271" s="90" t="s">
        <v>5258</v>
      </c>
      <c r="B2271" s="91" t="s">
        <v>4893</v>
      </c>
      <c r="C2271" s="91" t="s">
        <v>5259</v>
      </c>
      <c r="D2271" s="91" t="s">
        <v>350</v>
      </c>
      <c r="E2271" s="92" t="s">
        <v>5244</v>
      </c>
      <c r="F2271" s="93" t="s">
        <v>185</v>
      </c>
      <c r="G2271" s="98">
        <v>33.799999999999997</v>
      </c>
      <c r="H2271" s="95">
        <f>ROUND(I2271/G2271,2)</f>
        <v>7024.29</v>
      </c>
      <c r="I2271" s="96">
        <v>237420.94</v>
      </c>
      <c r="J2271" s="95">
        <f>ROUND(H2271*$H$13*$I$13,2)</f>
        <v>7818.61</v>
      </c>
      <c r="K2271" s="96">
        <f>ROUND(G2271*J2271,2)</f>
        <v>264269.02</v>
      </c>
      <c r="L2271" s="89"/>
      <c r="M2271" s="235"/>
      <c r="N2271" s="253">
        <f>ROUND(I2271*H$13*I$13,2)</f>
        <v>264268.78000000003</v>
      </c>
      <c r="O2271" s="254">
        <f t="shared" si="98"/>
        <v>-0.24</v>
      </c>
    </row>
    <row r="2272" spans="1:15" s="28" customFormat="1" ht="15" outlineLevel="1" x14ac:dyDescent="0.25">
      <c r="A2272" s="90" t="s">
        <v>5260</v>
      </c>
      <c r="B2272" s="91" t="s">
        <v>4893</v>
      </c>
      <c r="C2272" s="91" t="s">
        <v>5261</v>
      </c>
      <c r="D2272" s="91" t="s">
        <v>295</v>
      </c>
      <c r="E2272" s="92" t="s">
        <v>296</v>
      </c>
      <c r="F2272" s="93" t="s">
        <v>297</v>
      </c>
      <c r="G2272" s="97">
        <v>0.23480000000000001</v>
      </c>
      <c r="H2272" s="95">
        <f>ROUND(I2272/G2272,2)</f>
        <v>54617.21</v>
      </c>
      <c r="I2272" s="96">
        <v>12824.12</v>
      </c>
      <c r="J2272" s="95">
        <f>ROUND(H2272*$H$13*$I$13,2)</f>
        <v>60793.39</v>
      </c>
      <c r="K2272" s="96">
        <f>ROUND(G2272*J2272,2)</f>
        <v>14274.29</v>
      </c>
      <c r="L2272" s="89"/>
      <c r="M2272" s="235"/>
      <c r="N2272" s="253">
        <f>ROUND(I2272*H$13*I$13,2)</f>
        <v>14274.29</v>
      </c>
      <c r="O2272" s="254">
        <f t="shared" si="98"/>
        <v>0</v>
      </c>
    </row>
    <row r="2273" spans="1:15" s="28" customFormat="1" ht="15" outlineLevel="1" x14ac:dyDescent="0.25">
      <c r="A2273" s="90" t="s">
        <v>5262</v>
      </c>
      <c r="B2273" s="91" t="s">
        <v>4893</v>
      </c>
      <c r="C2273" s="91" t="s">
        <v>5263</v>
      </c>
      <c r="D2273" s="91" t="s">
        <v>331</v>
      </c>
      <c r="E2273" s="92" t="s">
        <v>332</v>
      </c>
      <c r="F2273" s="93" t="s">
        <v>297</v>
      </c>
      <c r="G2273" s="97">
        <v>0.60040000000000004</v>
      </c>
      <c r="H2273" s="95">
        <f>ROUND(I2273/G2273,2)</f>
        <v>56751.03</v>
      </c>
      <c r="I2273" s="96">
        <v>34073.32</v>
      </c>
      <c r="J2273" s="95">
        <f>ROUND(H2273*$H$13*$I$13,2)</f>
        <v>63168.5</v>
      </c>
      <c r="K2273" s="96">
        <f>ROUND(G2273*J2273,2)</f>
        <v>37926.370000000003</v>
      </c>
      <c r="L2273" s="89"/>
      <c r="M2273" s="235"/>
      <c r="N2273" s="253">
        <f>ROUND(I2273*H$13*I$13,2)</f>
        <v>37926.370000000003</v>
      </c>
      <c r="O2273" s="254">
        <f t="shared" si="98"/>
        <v>0</v>
      </c>
    </row>
    <row r="2274" spans="1:15" s="28" customFormat="1" ht="15" outlineLevel="1" x14ac:dyDescent="0.25">
      <c r="A2274" s="90" t="s">
        <v>5264</v>
      </c>
      <c r="B2274" s="91" t="s">
        <v>4893</v>
      </c>
      <c r="C2274" s="91" t="s">
        <v>5265</v>
      </c>
      <c r="D2274" s="91" t="s">
        <v>344</v>
      </c>
      <c r="E2274" s="92" t="s">
        <v>345</v>
      </c>
      <c r="F2274" s="93" t="s">
        <v>297</v>
      </c>
      <c r="G2274" s="97">
        <v>0.53190000000000004</v>
      </c>
      <c r="H2274" s="95">
        <f>ROUND(I2274/G2274,2)</f>
        <v>89228.93</v>
      </c>
      <c r="I2274" s="96">
        <v>47460.87</v>
      </c>
      <c r="J2274" s="95">
        <f>ROUND(H2274*$H$13*$I$13,2)</f>
        <v>99319.039999999994</v>
      </c>
      <c r="K2274" s="96">
        <f>ROUND(G2274*J2274,2)</f>
        <v>52827.8</v>
      </c>
      <c r="L2274" s="89"/>
      <c r="M2274" s="235"/>
      <c r="N2274" s="253">
        <f>ROUND(I2274*H$13*I$13,2)</f>
        <v>52827.8</v>
      </c>
      <c r="O2274" s="254">
        <f t="shared" si="98"/>
        <v>0</v>
      </c>
    </row>
    <row r="2275" spans="1:15" s="28" customFormat="1" ht="22.5" outlineLevel="1" x14ac:dyDescent="0.25">
      <c r="A2275" s="90" t="s">
        <v>5266</v>
      </c>
      <c r="B2275" s="91" t="s">
        <v>4893</v>
      </c>
      <c r="C2275" s="91" t="s">
        <v>916</v>
      </c>
      <c r="D2275" s="91" t="s">
        <v>5252</v>
      </c>
      <c r="E2275" s="92" t="s">
        <v>5253</v>
      </c>
      <c r="F2275" s="93" t="s">
        <v>363</v>
      </c>
      <c r="G2275" s="101">
        <v>0.878</v>
      </c>
      <c r="H2275" s="95">
        <f>ROUND(I2275/G2275,2)</f>
        <v>126984.42</v>
      </c>
      <c r="I2275" s="96">
        <v>111492.32</v>
      </c>
      <c r="J2275" s="95">
        <f>ROUND(H2275*$H$13*$I$13,2)</f>
        <v>141343.97</v>
      </c>
      <c r="K2275" s="96">
        <f>ROUND(G2275*J2275,2)</f>
        <v>124100.01</v>
      </c>
      <c r="L2275" s="89"/>
      <c r="M2275" s="235"/>
      <c r="N2275" s="253">
        <f>ROUND(I2275*H$13*I$13,2)</f>
        <v>124100.01</v>
      </c>
      <c r="O2275" s="254">
        <f t="shared" si="98"/>
        <v>0</v>
      </c>
    </row>
    <row r="2276" spans="1:15" s="28" customFormat="1" ht="15" outlineLevel="1" x14ac:dyDescent="0.25">
      <c r="A2276" s="90"/>
      <c r="B2276" s="91"/>
      <c r="C2276" s="91"/>
      <c r="D2276" s="91"/>
      <c r="E2276" s="103" t="s">
        <v>5267</v>
      </c>
      <c r="F2276" s="93"/>
      <c r="G2276" s="101"/>
      <c r="H2276" s="95"/>
      <c r="I2276" s="96"/>
      <c r="J2276" s="95"/>
      <c r="K2276" s="96"/>
      <c r="L2276" s="89"/>
      <c r="M2276" s="235"/>
      <c r="N2276" s="253">
        <f>ROUND(I2276*H$13*I$13,2)</f>
        <v>0</v>
      </c>
      <c r="O2276" s="254">
        <f t="shared" si="98"/>
        <v>0</v>
      </c>
    </row>
    <row r="2277" spans="1:15" s="28" customFormat="1" ht="15" outlineLevel="1" x14ac:dyDescent="0.25">
      <c r="A2277" s="90" t="s">
        <v>5268</v>
      </c>
      <c r="B2277" s="91" t="s">
        <v>4893</v>
      </c>
      <c r="C2277" s="91" t="s">
        <v>918</v>
      </c>
      <c r="D2277" s="91" t="s">
        <v>4252</v>
      </c>
      <c r="E2277" s="92" t="s">
        <v>4253</v>
      </c>
      <c r="F2277" s="93" t="s">
        <v>172</v>
      </c>
      <c r="G2277" s="101">
        <v>9.7000000000000003E-2</v>
      </c>
      <c r="H2277" s="95">
        <f>ROUND(I2277/G2277,2)</f>
        <v>232537.22</v>
      </c>
      <c r="I2277" s="96">
        <v>22556.11</v>
      </c>
      <c r="J2277" s="95">
        <f>ROUND(H2277*$H$13*$I$13,2)</f>
        <v>258832.81</v>
      </c>
      <c r="K2277" s="96">
        <f>ROUND(G2277*J2277,2)</f>
        <v>25106.78</v>
      </c>
      <c r="L2277" s="89"/>
      <c r="M2277" s="235"/>
      <c r="N2277" s="253">
        <f>ROUND(I2277*H$13*I$13,2)</f>
        <v>25106.78</v>
      </c>
      <c r="O2277" s="254">
        <f t="shared" si="98"/>
        <v>0</v>
      </c>
    </row>
    <row r="2278" spans="1:15" s="28" customFormat="1" ht="15" outlineLevel="1" x14ac:dyDescent="0.25">
      <c r="A2278" s="90" t="s">
        <v>5269</v>
      </c>
      <c r="B2278" s="91" t="s">
        <v>4893</v>
      </c>
      <c r="C2278" s="91" t="s">
        <v>5270</v>
      </c>
      <c r="D2278" s="91" t="s">
        <v>5240</v>
      </c>
      <c r="E2278" s="92" t="s">
        <v>5241</v>
      </c>
      <c r="F2278" s="93" t="s">
        <v>185</v>
      </c>
      <c r="G2278" s="101">
        <v>9.8940000000000001</v>
      </c>
      <c r="H2278" s="95">
        <f>ROUND(I2278/G2278,2)</f>
        <v>5787.71</v>
      </c>
      <c r="I2278" s="96">
        <v>57263.56</v>
      </c>
      <c r="J2278" s="95">
        <f>ROUND(H2278*$H$13*$I$13,2)</f>
        <v>6442.19</v>
      </c>
      <c r="K2278" s="96">
        <f>ROUND(G2278*J2278,2)</f>
        <v>63739.03</v>
      </c>
      <c r="L2278" s="89"/>
      <c r="M2278" s="235"/>
      <c r="N2278" s="253">
        <f>ROUND(I2278*H$13*I$13,2)</f>
        <v>63738.99</v>
      </c>
      <c r="O2278" s="254">
        <f t="shared" si="98"/>
        <v>-0.04</v>
      </c>
    </row>
    <row r="2279" spans="1:15" s="28" customFormat="1" ht="22.5" outlineLevel="1" x14ac:dyDescent="0.25">
      <c r="A2279" s="90" t="s">
        <v>5271</v>
      </c>
      <c r="B2279" s="91" t="s">
        <v>4893</v>
      </c>
      <c r="C2279" s="91" t="s">
        <v>922</v>
      </c>
      <c r="D2279" s="91" t="s">
        <v>299</v>
      </c>
      <c r="E2279" s="92" t="s">
        <v>300</v>
      </c>
      <c r="F2279" s="93" t="s">
        <v>172</v>
      </c>
      <c r="G2279" s="101">
        <v>0.53900000000000003</v>
      </c>
      <c r="H2279" s="95">
        <f>ROUND(I2279/G2279,2)</f>
        <v>1397681.47</v>
      </c>
      <c r="I2279" s="96">
        <v>753350.31</v>
      </c>
      <c r="J2279" s="95">
        <f>ROUND(H2279*$H$13*$I$13,2)</f>
        <v>1555732.97</v>
      </c>
      <c r="K2279" s="96">
        <f>ROUND(G2279*J2279,2)</f>
        <v>838540.07</v>
      </c>
      <c r="L2279" s="89"/>
      <c r="M2279" s="235"/>
      <c r="N2279" s="253">
        <f>ROUND(I2279*H$13*I$13,2)</f>
        <v>838540.07</v>
      </c>
      <c r="O2279" s="254">
        <f t="shared" si="98"/>
        <v>0</v>
      </c>
    </row>
    <row r="2280" spans="1:15" s="28" customFormat="1" ht="15" outlineLevel="1" x14ac:dyDescent="0.25">
      <c r="A2280" s="90" t="s">
        <v>5272</v>
      </c>
      <c r="B2280" s="91" t="s">
        <v>4893</v>
      </c>
      <c r="C2280" s="91" t="s">
        <v>924</v>
      </c>
      <c r="D2280" s="91" t="s">
        <v>350</v>
      </c>
      <c r="E2280" s="92" t="s">
        <v>5244</v>
      </c>
      <c r="F2280" s="93" t="s">
        <v>185</v>
      </c>
      <c r="G2280" s="97">
        <v>54.708500000000001</v>
      </c>
      <c r="H2280" s="95">
        <f>ROUND(I2280/G2280,2)</f>
        <v>7024.29</v>
      </c>
      <c r="I2280" s="96">
        <v>384288.38</v>
      </c>
      <c r="J2280" s="95">
        <f>ROUND(H2280*$H$13*$I$13,2)</f>
        <v>7818.61</v>
      </c>
      <c r="K2280" s="96">
        <f>ROUND(G2280*J2280,2)</f>
        <v>427744.43</v>
      </c>
      <c r="L2280" s="89"/>
      <c r="M2280" s="235"/>
      <c r="N2280" s="253">
        <f>ROUND(I2280*H$13*I$13,2)</f>
        <v>427744.17</v>
      </c>
      <c r="O2280" s="254">
        <f t="shared" si="98"/>
        <v>-0.26</v>
      </c>
    </row>
    <row r="2281" spans="1:15" s="28" customFormat="1" ht="15" outlineLevel="1" x14ac:dyDescent="0.25">
      <c r="A2281" s="90" t="s">
        <v>5273</v>
      </c>
      <c r="B2281" s="91" t="s">
        <v>4893</v>
      </c>
      <c r="C2281" s="91" t="s">
        <v>5274</v>
      </c>
      <c r="D2281" s="91" t="s">
        <v>295</v>
      </c>
      <c r="E2281" s="92" t="s">
        <v>296</v>
      </c>
      <c r="F2281" s="93" t="s">
        <v>297</v>
      </c>
      <c r="G2281" s="97">
        <v>0.63580000000000003</v>
      </c>
      <c r="H2281" s="95">
        <f>ROUND(I2281/G2281,2)</f>
        <v>54617.25</v>
      </c>
      <c r="I2281" s="96">
        <v>34725.65</v>
      </c>
      <c r="J2281" s="95">
        <f>ROUND(H2281*$H$13*$I$13,2)</f>
        <v>60793.43</v>
      </c>
      <c r="K2281" s="96">
        <f>ROUND(G2281*J2281,2)</f>
        <v>38652.46</v>
      </c>
      <c r="L2281" s="89"/>
      <c r="M2281" s="235"/>
      <c r="N2281" s="253">
        <f>ROUND(I2281*H$13*I$13,2)</f>
        <v>38652.47</v>
      </c>
      <c r="O2281" s="254">
        <f t="shared" si="98"/>
        <v>0.01</v>
      </c>
    </row>
    <row r="2282" spans="1:15" s="28" customFormat="1" ht="15" outlineLevel="1" x14ac:dyDescent="0.25">
      <c r="A2282" s="90" t="s">
        <v>5275</v>
      </c>
      <c r="B2282" s="91" t="s">
        <v>4893</v>
      </c>
      <c r="C2282" s="91" t="s">
        <v>5276</v>
      </c>
      <c r="D2282" s="91" t="s">
        <v>331</v>
      </c>
      <c r="E2282" s="92" t="s">
        <v>332</v>
      </c>
      <c r="F2282" s="93" t="s">
        <v>297</v>
      </c>
      <c r="G2282" s="97">
        <v>1.0194000000000001</v>
      </c>
      <c r="H2282" s="95">
        <f>ROUND(I2282/G2282,2)</f>
        <v>56751.06</v>
      </c>
      <c r="I2282" s="96">
        <v>57852.03</v>
      </c>
      <c r="J2282" s="95">
        <f>ROUND(H2282*$H$13*$I$13,2)</f>
        <v>63168.54</v>
      </c>
      <c r="K2282" s="96">
        <f>ROUND(G2282*J2282,2)</f>
        <v>64394.01</v>
      </c>
      <c r="L2282" s="89"/>
      <c r="M2282" s="235"/>
      <c r="N2282" s="253">
        <f>ROUND(I2282*H$13*I$13,2)</f>
        <v>64394.01</v>
      </c>
      <c r="O2282" s="254">
        <f t="shared" si="98"/>
        <v>0</v>
      </c>
    </row>
    <row r="2283" spans="1:15" s="28" customFormat="1" ht="15" outlineLevel="1" x14ac:dyDescent="0.25">
      <c r="A2283" s="90" t="s">
        <v>5277</v>
      </c>
      <c r="B2283" s="91" t="s">
        <v>4893</v>
      </c>
      <c r="C2283" s="91" t="s">
        <v>5278</v>
      </c>
      <c r="D2283" s="91" t="s">
        <v>337</v>
      </c>
      <c r="E2283" s="92" t="s">
        <v>338</v>
      </c>
      <c r="F2283" s="93" t="s">
        <v>297</v>
      </c>
      <c r="G2283" s="97">
        <v>0.1973</v>
      </c>
      <c r="H2283" s="95">
        <f>ROUND(I2283/G2283,2)</f>
        <v>53679.47</v>
      </c>
      <c r="I2283" s="96">
        <v>10590.96</v>
      </c>
      <c r="J2283" s="95">
        <f>ROUND(H2283*$H$13*$I$13,2)</f>
        <v>59749.61</v>
      </c>
      <c r="K2283" s="96">
        <f>ROUND(G2283*J2283,2)</f>
        <v>11788.6</v>
      </c>
      <c r="L2283" s="89"/>
      <c r="M2283" s="235"/>
      <c r="N2283" s="253">
        <f>ROUND(I2283*H$13*I$13,2)</f>
        <v>11788.6</v>
      </c>
      <c r="O2283" s="254">
        <f t="shared" si="98"/>
        <v>0</v>
      </c>
    </row>
    <row r="2284" spans="1:15" s="28" customFormat="1" ht="15" outlineLevel="1" x14ac:dyDescent="0.25">
      <c r="A2284" s="90" t="s">
        <v>5279</v>
      </c>
      <c r="B2284" s="91" t="s">
        <v>4893</v>
      </c>
      <c r="C2284" s="91" t="s">
        <v>5280</v>
      </c>
      <c r="D2284" s="91" t="s">
        <v>344</v>
      </c>
      <c r="E2284" s="92" t="s">
        <v>345</v>
      </c>
      <c r="F2284" s="93" t="s">
        <v>297</v>
      </c>
      <c r="G2284" s="97">
        <v>1.1446000000000001</v>
      </c>
      <c r="H2284" s="95">
        <f>ROUND(I2284/G2284,2)</f>
        <v>89228.87</v>
      </c>
      <c r="I2284" s="96">
        <v>102131.37</v>
      </c>
      <c r="J2284" s="95">
        <f>ROUND(H2284*$H$13*$I$13,2)</f>
        <v>99318.98</v>
      </c>
      <c r="K2284" s="96">
        <f>ROUND(G2284*J2284,2)</f>
        <v>113680.5</v>
      </c>
      <c r="L2284" s="89"/>
      <c r="M2284" s="235"/>
      <c r="N2284" s="253">
        <f>ROUND(I2284*H$13*I$13,2)</f>
        <v>113680.51</v>
      </c>
      <c r="O2284" s="254">
        <f t="shared" si="98"/>
        <v>0.01</v>
      </c>
    </row>
    <row r="2285" spans="1:15" s="28" customFormat="1" ht="22.5" outlineLevel="1" x14ac:dyDescent="0.25">
      <c r="A2285" s="90" t="s">
        <v>5281</v>
      </c>
      <c r="B2285" s="91" t="s">
        <v>4893</v>
      </c>
      <c r="C2285" s="91" t="s">
        <v>926</v>
      </c>
      <c r="D2285" s="91" t="s">
        <v>5252</v>
      </c>
      <c r="E2285" s="92" t="s">
        <v>5253</v>
      </c>
      <c r="F2285" s="93" t="s">
        <v>363</v>
      </c>
      <c r="G2285" s="101">
        <v>1.5920000000000001</v>
      </c>
      <c r="H2285" s="95">
        <f>ROUND(I2285/G2285,2)</f>
        <v>126984.49</v>
      </c>
      <c r="I2285" s="96">
        <v>202159.31</v>
      </c>
      <c r="J2285" s="95">
        <f>ROUND(H2285*$H$13*$I$13,2)</f>
        <v>141344.04999999999</v>
      </c>
      <c r="K2285" s="96">
        <f>ROUND(G2285*J2285,2)</f>
        <v>225019.73</v>
      </c>
      <c r="L2285" s="89"/>
      <c r="M2285" s="235"/>
      <c r="N2285" s="253">
        <f>ROUND(I2285*H$13*I$13,2)</f>
        <v>225019.73</v>
      </c>
      <c r="O2285" s="254">
        <f t="shared" si="98"/>
        <v>0</v>
      </c>
    </row>
    <row r="2286" spans="1:15" s="28" customFormat="1" ht="15" outlineLevel="1" x14ac:dyDescent="0.25">
      <c r="A2286" s="90"/>
      <c r="B2286" s="91"/>
      <c r="C2286" s="91"/>
      <c r="D2286" s="91"/>
      <c r="E2286" s="103" t="s">
        <v>5282</v>
      </c>
      <c r="F2286" s="93"/>
      <c r="G2286" s="101"/>
      <c r="H2286" s="95"/>
      <c r="I2286" s="96"/>
      <c r="J2286" s="95"/>
      <c r="K2286" s="96"/>
      <c r="L2286" s="89"/>
      <c r="M2286" s="235"/>
      <c r="N2286" s="253">
        <f>ROUND(I2286*H$13*I$13,2)</f>
        <v>0</v>
      </c>
      <c r="O2286" s="254">
        <f t="shared" si="98"/>
        <v>0</v>
      </c>
    </row>
    <row r="2287" spans="1:15" s="28" customFormat="1" ht="15" outlineLevel="1" x14ac:dyDescent="0.25">
      <c r="A2287" s="90" t="s">
        <v>5283</v>
      </c>
      <c r="B2287" s="91" t="s">
        <v>4893</v>
      </c>
      <c r="C2287" s="91" t="s">
        <v>930</v>
      </c>
      <c r="D2287" s="91" t="s">
        <v>4252</v>
      </c>
      <c r="E2287" s="92" t="s">
        <v>4253</v>
      </c>
      <c r="F2287" s="93" t="s">
        <v>172</v>
      </c>
      <c r="G2287" s="101">
        <v>0.17499999999999999</v>
      </c>
      <c r="H2287" s="95">
        <f>ROUND(I2287/G2287,2)</f>
        <v>232537.31</v>
      </c>
      <c r="I2287" s="96">
        <v>40694.03</v>
      </c>
      <c r="J2287" s="95">
        <f>ROUND(H2287*$H$13*$I$13,2)</f>
        <v>258832.91</v>
      </c>
      <c r="K2287" s="96">
        <f>ROUND(G2287*J2287,2)</f>
        <v>45295.76</v>
      </c>
      <c r="L2287" s="89"/>
      <c r="M2287" s="235"/>
      <c r="N2287" s="253">
        <f>ROUND(I2287*H$13*I$13,2)</f>
        <v>45295.76</v>
      </c>
      <c r="O2287" s="254">
        <f t="shared" si="98"/>
        <v>0</v>
      </c>
    </row>
    <row r="2288" spans="1:15" s="28" customFormat="1" ht="15" outlineLevel="1" x14ac:dyDescent="0.25">
      <c r="A2288" s="90" t="s">
        <v>5284</v>
      </c>
      <c r="B2288" s="91" t="s">
        <v>4893</v>
      </c>
      <c r="C2288" s="91" t="s">
        <v>934</v>
      </c>
      <c r="D2288" s="91" t="s">
        <v>5240</v>
      </c>
      <c r="E2288" s="92" t="s">
        <v>5241</v>
      </c>
      <c r="F2288" s="93" t="s">
        <v>185</v>
      </c>
      <c r="G2288" s="100">
        <v>17.850000000000001</v>
      </c>
      <c r="H2288" s="95">
        <f>ROUND(I2288/G2288,2)</f>
        <v>5787.71</v>
      </c>
      <c r="I2288" s="96">
        <v>103310.54</v>
      </c>
      <c r="J2288" s="95">
        <f>ROUND(H2288*$H$13*$I$13,2)</f>
        <v>6442.19</v>
      </c>
      <c r="K2288" s="96">
        <f>ROUND(G2288*J2288,2)</f>
        <v>114993.09</v>
      </c>
      <c r="L2288" s="89"/>
      <c r="M2288" s="235"/>
      <c r="N2288" s="253">
        <f>ROUND(I2288*H$13*I$13,2)</f>
        <v>114993.02</v>
      </c>
      <c r="O2288" s="254">
        <f t="shared" si="98"/>
        <v>-7.0000000000000007E-2</v>
      </c>
    </row>
    <row r="2289" spans="1:15" s="28" customFormat="1" ht="22.5" outlineLevel="1" x14ac:dyDescent="0.25">
      <c r="A2289" s="90" t="s">
        <v>5285</v>
      </c>
      <c r="B2289" s="91" t="s">
        <v>4893</v>
      </c>
      <c r="C2289" s="91" t="s">
        <v>943</v>
      </c>
      <c r="D2289" s="91" t="s">
        <v>299</v>
      </c>
      <c r="E2289" s="92" t="s">
        <v>300</v>
      </c>
      <c r="F2289" s="93" t="s">
        <v>172</v>
      </c>
      <c r="G2289" s="100">
        <v>1.43</v>
      </c>
      <c r="H2289" s="95">
        <f>ROUND(I2289/G2289,2)</f>
        <v>1397682.69</v>
      </c>
      <c r="I2289" s="96">
        <v>1998686.24</v>
      </c>
      <c r="J2289" s="95">
        <f>ROUND(H2289*$H$13*$I$13,2)</f>
        <v>1555734.33</v>
      </c>
      <c r="K2289" s="96">
        <f>ROUND(G2289*J2289,2)</f>
        <v>2224700.09</v>
      </c>
      <c r="L2289" s="89"/>
      <c r="M2289" s="235"/>
      <c r="N2289" s="253">
        <f>ROUND(I2289*H$13*I$13,2)</f>
        <v>2224700.08</v>
      </c>
      <c r="O2289" s="254">
        <f t="shared" si="98"/>
        <v>-0.01</v>
      </c>
    </row>
    <row r="2290" spans="1:15" s="28" customFormat="1" ht="15" outlineLevel="1" x14ac:dyDescent="0.25">
      <c r="A2290" s="90" t="s">
        <v>5286</v>
      </c>
      <c r="B2290" s="91" t="s">
        <v>4893</v>
      </c>
      <c r="C2290" s="91" t="s">
        <v>945</v>
      </c>
      <c r="D2290" s="91" t="s">
        <v>350</v>
      </c>
      <c r="E2290" s="92" t="s">
        <v>5244</v>
      </c>
      <c r="F2290" s="93" t="s">
        <v>185</v>
      </c>
      <c r="G2290" s="101">
        <v>145.14500000000001</v>
      </c>
      <c r="H2290" s="95">
        <f>ROUND(I2290/G2290,2)</f>
        <v>7024.29</v>
      </c>
      <c r="I2290" s="96">
        <v>1019540.45</v>
      </c>
      <c r="J2290" s="95">
        <f>ROUND(H2290*$H$13*$I$13,2)</f>
        <v>7818.61</v>
      </c>
      <c r="K2290" s="96">
        <f>ROUND(G2290*J2290,2)</f>
        <v>1134832.1499999999</v>
      </c>
      <c r="L2290" s="89"/>
      <c r="M2290" s="235"/>
      <c r="N2290" s="253">
        <f>ROUND(I2290*H$13*I$13,2)</f>
        <v>1134831.31</v>
      </c>
      <c r="O2290" s="254">
        <f t="shared" si="98"/>
        <v>-0.84</v>
      </c>
    </row>
    <row r="2291" spans="1:15" s="28" customFormat="1" ht="15" outlineLevel="1" x14ac:dyDescent="0.25">
      <c r="A2291" s="90" t="s">
        <v>5287</v>
      </c>
      <c r="B2291" s="91" t="s">
        <v>4893</v>
      </c>
      <c r="C2291" s="91" t="s">
        <v>5288</v>
      </c>
      <c r="D2291" s="91" t="s">
        <v>295</v>
      </c>
      <c r="E2291" s="92" t="s">
        <v>296</v>
      </c>
      <c r="F2291" s="93" t="s">
        <v>297</v>
      </c>
      <c r="G2291" s="97">
        <v>1.5327999999999999</v>
      </c>
      <c r="H2291" s="95">
        <f>ROUND(I2291/G2291,2)</f>
        <v>54617.16</v>
      </c>
      <c r="I2291" s="96">
        <v>83717.19</v>
      </c>
      <c r="J2291" s="95">
        <f>ROUND(H2291*$H$13*$I$13,2)</f>
        <v>60793.33</v>
      </c>
      <c r="K2291" s="96">
        <f>ROUND(G2291*J2291,2)</f>
        <v>93184.02</v>
      </c>
      <c r="L2291" s="89"/>
      <c r="M2291" s="235"/>
      <c r="N2291" s="253">
        <f>ROUND(I2291*H$13*I$13,2)</f>
        <v>93184.03</v>
      </c>
      <c r="O2291" s="254">
        <f t="shared" si="98"/>
        <v>0.01</v>
      </c>
    </row>
    <row r="2292" spans="1:15" s="28" customFormat="1" ht="15" outlineLevel="1" x14ac:dyDescent="0.25">
      <c r="A2292" s="90" t="s">
        <v>5289</v>
      </c>
      <c r="B2292" s="91" t="s">
        <v>4893</v>
      </c>
      <c r="C2292" s="91" t="s">
        <v>5290</v>
      </c>
      <c r="D2292" s="91" t="s">
        <v>331</v>
      </c>
      <c r="E2292" s="92" t="s">
        <v>332</v>
      </c>
      <c r="F2292" s="93" t="s">
        <v>297</v>
      </c>
      <c r="G2292" s="97">
        <v>2.4018000000000002</v>
      </c>
      <c r="H2292" s="95">
        <f>ROUND(I2292/G2292,2)</f>
        <v>56751.08</v>
      </c>
      <c r="I2292" s="96">
        <v>136304.74</v>
      </c>
      <c r="J2292" s="95">
        <f>ROUND(H2292*$H$13*$I$13,2)</f>
        <v>63168.56</v>
      </c>
      <c r="K2292" s="96">
        <f>ROUND(G2292*J2292,2)</f>
        <v>151718.25</v>
      </c>
      <c r="L2292" s="89"/>
      <c r="M2292" s="235"/>
      <c r="N2292" s="253">
        <f>ROUND(I2292*H$13*I$13,2)</f>
        <v>151718.24</v>
      </c>
      <c r="O2292" s="254">
        <f t="shared" si="98"/>
        <v>-0.01</v>
      </c>
    </row>
    <row r="2293" spans="1:15" s="28" customFormat="1" ht="15" outlineLevel="1" x14ac:dyDescent="0.25">
      <c r="A2293" s="90" t="s">
        <v>5291</v>
      </c>
      <c r="B2293" s="91" t="s">
        <v>4893</v>
      </c>
      <c r="C2293" s="91" t="s">
        <v>5292</v>
      </c>
      <c r="D2293" s="91" t="s">
        <v>337</v>
      </c>
      <c r="E2293" s="92" t="s">
        <v>338</v>
      </c>
      <c r="F2293" s="93" t="s">
        <v>297</v>
      </c>
      <c r="G2293" s="97">
        <v>0.12230000000000001</v>
      </c>
      <c r="H2293" s="95">
        <f>ROUND(I2293/G2293,2)</f>
        <v>53679.64</v>
      </c>
      <c r="I2293" s="96">
        <v>6565.02</v>
      </c>
      <c r="J2293" s="95">
        <f>ROUND(H2293*$H$13*$I$13,2)</f>
        <v>59749.8</v>
      </c>
      <c r="K2293" s="96">
        <f>ROUND(G2293*J2293,2)</f>
        <v>7307.4</v>
      </c>
      <c r="L2293" s="89"/>
      <c r="M2293" s="235"/>
      <c r="N2293" s="253">
        <f>ROUND(I2293*H$13*I$13,2)</f>
        <v>7307.4</v>
      </c>
      <c r="O2293" s="254">
        <f t="shared" si="98"/>
        <v>0</v>
      </c>
    </row>
    <row r="2294" spans="1:15" s="28" customFormat="1" ht="15" outlineLevel="1" x14ac:dyDescent="0.25">
      <c r="A2294" s="90" t="s">
        <v>5293</v>
      </c>
      <c r="B2294" s="91" t="s">
        <v>4893</v>
      </c>
      <c r="C2294" s="91" t="s">
        <v>5294</v>
      </c>
      <c r="D2294" s="91" t="s">
        <v>320</v>
      </c>
      <c r="E2294" s="92" t="s">
        <v>321</v>
      </c>
      <c r="F2294" s="93" t="s">
        <v>297</v>
      </c>
      <c r="G2294" s="97">
        <v>0.51380000000000003</v>
      </c>
      <c r="H2294" s="95">
        <f>ROUND(I2294/G2294,2)</f>
        <v>53679.41</v>
      </c>
      <c r="I2294" s="96">
        <v>27580.48</v>
      </c>
      <c r="J2294" s="95">
        <f>ROUND(H2294*$H$13*$I$13,2)</f>
        <v>59749.54</v>
      </c>
      <c r="K2294" s="96">
        <f>ROUND(G2294*J2294,2)</f>
        <v>30699.31</v>
      </c>
      <c r="L2294" s="89"/>
      <c r="M2294" s="235"/>
      <c r="N2294" s="253">
        <f>ROUND(I2294*H$13*I$13,2)</f>
        <v>30699.31</v>
      </c>
      <c r="O2294" s="254">
        <f t="shared" si="98"/>
        <v>0</v>
      </c>
    </row>
    <row r="2295" spans="1:15" s="28" customFormat="1" ht="15" outlineLevel="1" x14ac:dyDescent="0.25">
      <c r="A2295" s="90" t="s">
        <v>5295</v>
      </c>
      <c r="B2295" s="91" t="s">
        <v>4893</v>
      </c>
      <c r="C2295" s="91" t="s">
        <v>5296</v>
      </c>
      <c r="D2295" s="91" t="s">
        <v>4720</v>
      </c>
      <c r="E2295" s="92" t="s">
        <v>4721</v>
      </c>
      <c r="F2295" s="93" t="s">
        <v>297</v>
      </c>
      <c r="G2295" s="97">
        <v>1.4431</v>
      </c>
      <c r="H2295" s="95">
        <f>ROUND(I2295/G2295,2)</f>
        <v>53679.4</v>
      </c>
      <c r="I2295" s="96">
        <v>77464.740000000005</v>
      </c>
      <c r="J2295" s="95">
        <f>ROUND(H2295*$H$13*$I$13,2)</f>
        <v>59749.53</v>
      </c>
      <c r="K2295" s="96">
        <f>ROUND(G2295*J2295,2)</f>
        <v>86224.55</v>
      </c>
      <c r="L2295" s="89"/>
      <c r="M2295" s="235"/>
      <c r="N2295" s="253">
        <f>ROUND(I2295*H$13*I$13,2)</f>
        <v>86224.55</v>
      </c>
      <c r="O2295" s="254">
        <f t="shared" si="98"/>
        <v>0</v>
      </c>
    </row>
    <row r="2296" spans="1:15" s="28" customFormat="1" ht="15" outlineLevel="1" x14ac:dyDescent="0.25">
      <c r="A2296" s="90" t="s">
        <v>5297</v>
      </c>
      <c r="B2296" s="91" t="s">
        <v>4893</v>
      </c>
      <c r="C2296" s="91" t="s">
        <v>5298</v>
      </c>
      <c r="D2296" s="91" t="s">
        <v>344</v>
      </c>
      <c r="E2296" s="92" t="s">
        <v>345</v>
      </c>
      <c r="F2296" s="93" t="s">
        <v>297</v>
      </c>
      <c r="G2296" s="97">
        <v>2.6335999999999999</v>
      </c>
      <c r="H2296" s="95">
        <f>ROUND(I2296/G2296,2)</f>
        <v>89228.91</v>
      </c>
      <c r="I2296" s="96">
        <v>234993.25</v>
      </c>
      <c r="J2296" s="95">
        <f>ROUND(H2296*$H$13*$I$13,2)</f>
        <v>99319.02</v>
      </c>
      <c r="K2296" s="96">
        <f>ROUND(G2296*J2296,2)</f>
        <v>261566.57</v>
      </c>
      <c r="L2296" s="89"/>
      <c r="M2296" s="235"/>
      <c r="N2296" s="253">
        <f>ROUND(I2296*H$13*I$13,2)</f>
        <v>261566.57</v>
      </c>
      <c r="O2296" s="254">
        <f t="shared" si="98"/>
        <v>0</v>
      </c>
    </row>
    <row r="2297" spans="1:15" s="28" customFormat="1" ht="22.5" outlineLevel="1" x14ac:dyDescent="0.25">
      <c r="A2297" s="90" t="s">
        <v>5299</v>
      </c>
      <c r="B2297" s="91" t="s">
        <v>4893</v>
      </c>
      <c r="C2297" s="91" t="s">
        <v>947</v>
      </c>
      <c r="D2297" s="91" t="s">
        <v>5252</v>
      </c>
      <c r="E2297" s="92" t="s">
        <v>5253</v>
      </c>
      <c r="F2297" s="93" t="s">
        <v>363</v>
      </c>
      <c r="G2297" s="101">
        <v>2.5640000000000001</v>
      </c>
      <c r="H2297" s="95">
        <f>ROUND(I2297/G2297,2)</f>
        <v>126984.55</v>
      </c>
      <c r="I2297" s="96">
        <v>325588.38</v>
      </c>
      <c r="J2297" s="95">
        <f>ROUND(H2297*$H$13*$I$13,2)</f>
        <v>141344.12</v>
      </c>
      <c r="K2297" s="96">
        <f>ROUND(G2297*J2297,2)</f>
        <v>362406.32</v>
      </c>
      <c r="L2297" s="89"/>
      <c r="M2297" s="235"/>
      <c r="N2297" s="253">
        <f>ROUND(I2297*H$13*I$13,2)</f>
        <v>362406.3</v>
      </c>
      <c r="O2297" s="254">
        <f t="shared" si="98"/>
        <v>-0.02</v>
      </c>
    </row>
    <row r="2298" spans="1:15" s="28" customFormat="1" ht="15" outlineLevel="1" x14ac:dyDescent="0.25">
      <c r="A2298" s="90"/>
      <c r="B2298" s="91"/>
      <c r="C2298" s="91"/>
      <c r="D2298" s="91"/>
      <c r="E2298" s="103" t="s">
        <v>5300</v>
      </c>
      <c r="F2298" s="93"/>
      <c r="G2298" s="101"/>
      <c r="H2298" s="95"/>
      <c r="I2298" s="96"/>
      <c r="J2298" s="95"/>
      <c r="K2298" s="96"/>
      <c r="L2298" s="89"/>
      <c r="M2298" s="235"/>
      <c r="N2298" s="253">
        <f>ROUND(I2298*H$13*I$13,2)</f>
        <v>0</v>
      </c>
      <c r="O2298" s="254">
        <f t="shared" si="98"/>
        <v>0</v>
      </c>
    </row>
    <row r="2299" spans="1:15" s="28" customFormat="1" ht="15" outlineLevel="1" x14ac:dyDescent="0.25">
      <c r="A2299" s="90" t="s">
        <v>5301</v>
      </c>
      <c r="B2299" s="91" t="s">
        <v>4893</v>
      </c>
      <c r="C2299" s="91" t="s">
        <v>949</v>
      </c>
      <c r="D2299" s="91" t="s">
        <v>4252</v>
      </c>
      <c r="E2299" s="92" t="s">
        <v>4253</v>
      </c>
      <c r="F2299" s="93" t="s">
        <v>172</v>
      </c>
      <c r="G2299" s="101">
        <v>0.16400000000000001</v>
      </c>
      <c r="H2299" s="95">
        <f>ROUND(I2299/G2299,2)</f>
        <v>232528.72</v>
      </c>
      <c r="I2299" s="96">
        <v>38134.71</v>
      </c>
      <c r="J2299" s="95">
        <f>ROUND(H2299*$H$13*$I$13,2)</f>
        <v>258823.35</v>
      </c>
      <c r="K2299" s="96">
        <f>ROUND(G2299*J2299,2)</f>
        <v>42447.03</v>
      </c>
      <c r="L2299" s="89"/>
      <c r="M2299" s="235"/>
      <c r="N2299" s="253">
        <f>ROUND(I2299*H$13*I$13,2)</f>
        <v>42447.03</v>
      </c>
      <c r="O2299" s="254">
        <f t="shared" si="98"/>
        <v>0</v>
      </c>
    </row>
    <row r="2300" spans="1:15" s="28" customFormat="1" ht="15" outlineLevel="1" x14ac:dyDescent="0.25">
      <c r="A2300" s="90" t="s">
        <v>5302</v>
      </c>
      <c r="B2300" s="91" t="s">
        <v>4893</v>
      </c>
      <c r="C2300" s="91" t="s">
        <v>951</v>
      </c>
      <c r="D2300" s="91" t="s">
        <v>5240</v>
      </c>
      <c r="E2300" s="92" t="s">
        <v>5241</v>
      </c>
      <c r="F2300" s="93" t="s">
        <v>185</v>
      </c>
      <c r="G2300" s="101">
        <v>16.728000000000002</v>
      </c>
      <c r="H2300" s="95">
        <f>ROUND(I2300/G2300,2)</f>
        <v>5787.7</v>
      </c>
      <c r="I2300" s="96">
        <v>96816.72</v>
      </c>
      <c r="J2300" s="95">
        <f>ROUND(H2300*$H$13*$I$13,2)</f>
        <v>6442.18</v>
      </c>
      <c r="K2300" s="96">
        <f>ROUND(G2300*J2300,2)</f>
        <v>107764.79</v>
      </c>
      <c r="L2300" s="89"/>
      <c r="M2300" s="235"/>
      <c r="N2300" s="253">
        <f>ROUND(I2300*H$13*I$13,2)</f>
        <v>107764.87</v>
      </c>
      <c r="O2300" s="254">
        <f t="shared" si="98"/>
        <v>0.08</v>
      </c>
    </row>
    <row r="2301" spans="1:15" s="28" customFormat="1" ht="22.5" outlineLevel="1" x14ac:dyDescent="0.25">
      <c r="A2301" s="90" t="s">
        <v>5303</v>
      </c>
      <c r="B2301" s="91" t="s">
        <v>4893</v>
      </c>
      <c r="C2301" s="91" t="s">
        <v>953</v>
      </c>
      <c r="D2301" s="91" t="s">
        <v>299</v>
      </c>
      <c r="E2301" s="92" t="s">
        <v>300</v>
      </c>
      <c r="F2301" s="93" t="s">
        <v>172</v>
      </c>
      <c r="G2301" s="101">
        <v>1.1839999999999999</v>
      </c>
      <c r="H2301" s="95">
        <f>ROUND(I2301/G2301,2)</f>
        <v>1397682.32</v>
      </c>
      <c r="I2301" s="96">
        <v>1654855.87</v>
      </c>
      <c r="J2301" s="95">
        <f>ROUND(H2301*$H$13*$I$13,2)</f>
        <v>1555733.91</v>
      </c>
      <c r="K2301" s="96">
        <f>ROUND(G2301*J2301,2)</f>
        <v>1841988.95</v>
      </c>
      <c r="L2301" s="89"/>
      <c r="M2301" s="235"/>
      <c r="N2301" s="253">
        <f>ROUND(I2301*H$13*I$13,2)</f>
        <v>1841988.96</v>
      </c>
      <c r="O2301" s="254">
        <f t="shared" si="98"/>
        <v>0.01</v>
      </c>
    </row>
    <row r="2302" spans="1:15" s="28" customFormat="1" ht="15" outlineLevel="1" x14ac:dyDescent="0.25">
      <c r="A2302" s="90" t="s">
        <v>5304</v>
      </c>
      <c r="B2302" s="91" t="s">
        <v>4893</v>
      </c>
      <c r="C2302" s="91" t="s">
        <v>955</v>
      </c>
      <c r="D2302" s="91" t="s">
        <v>350</v>
      </c>
      <c r="E2302" s="92" t="s">
        <v>5244</v>
      </c>
      <c r="F2302" s="93" t="s">
        <v>185</v>
      </c>
      <c r="G2302" s="101">
        <v>120.176</v>
      </c>
      <c r="H2302" s="95">
        <f>ROUND(I2302/G2302,2)</f>
        <v>7024.29</v>
      </c>
      <c r="I2302" s="96">
        <v>844151.02</v>
      </c>
      <c r="J2302" s="95">
        <f>ROUND(H2302*$H$13*$I$13,2)</f>
        <v>7818.61</v>
      </c>
      <c r="K2302" s="96">
        <f>ROUND(G2302*J2302,2)</f>
        <v>939609.28</v>
      </c>
      <c r="L2302" s="89"/>
      <c r="M2302" s="235"/>
      <c r="N2302" s="253">
        <f>ROUND(I2302*H$13*I$13,2)</f>
        <v>939608.63</v>
      </c>
      <c r="O2302" s="254">
        <f t="shared" si="98"/>
        <v>-0.65</v>
      </c>
    </row>
    <row r="2303" spans="1:15" s="28" customFormat="1" ht="15" outlineLevel="1" x14ac:dyDescent="0.25">
      <c r="A2303" s="90" t="s">
        <v>5305</v>
      </c>
      <c r="B2303" s="91" t="s">
        <v>4893</v>
      </c>
      <c r="C2303" s="91" t="s">
        <v>5306</v>
      </c>
      <c r="D2303" s="91" t="s">
        <v>295</v>
      </c>
      <c r="E2303" s="92" t="s">
        <v>296</v>
      </c>
      <c r="F2303" s="93" t="s">
        <v>297</v>
      </c>
      <c r="G2303" s="97">
        <v>1.8931</v>
      </c>
      <c r="H2303" s="95">
        <f>ROUND(I2303/G2303,2)</f>
        <v>54617.2</v>
      </c>
      <c r="I2303" s="96">
        <v>103395.82</v>
      </c>
      <c r="J2303" s="95">
        <f>ROUND(H2303*$H$13*$I$13,2)</f>
        <v>60793.38</v>
      </c>
      <c r="K2303" s="96">
        <f>ROUND(G2303*J2303,2)</f>
        <v>115087.95</v>
      </c>
      <c r="L2303" s="89"/>
      <c r="M2303" s="235"/>
      <c r="N2303" s="253">
        <f>ROUND(I2303*H$13*I$13,2)</f>
        <v>115087.94</v>
      </c>
      <c r="O2303" s="254">
        <f t="shared" si="98"/>
        <v>-0.01</v>
      </c>
    </row>
    <row r="2304" spans="1:15" s="28" customFormat="1" ht="15" outlineLevel="1" x14ac:dyDescent="0.25">
      <c r="A2304" s="90" t="s">
        <v>5307</v>
      </c>
      <c r="B2304" s="91" t="s">
        <v>4893</v>
      </c>
      <c r="C2304" s="91" t="s">
        <v>5308</v>
      </c>
      <c r="D2304" s="91" t="s">
        <v>331</v>
      </c>
      <c r="E2304" s="92" t="s">
        <v>332</v>
      </c>
      <c r="F2304" s="93" t="s">
        <v>297</v>
      </c>
      <c r="G2304" s="97">
        <v>1.9739</v>
      </c>
      <c r="H2304" s="95">
        <f>ROUND(I2304/G2304,2)</f>
        <v>56751.1</v>
      </c>
      <c r="I2304" s="96">
        <v>112021</v>
      </c>
      <c r="J2304" s="95">
        <f>ROUND(H2304*$H$13*$I$13,2)</f>
        <v>63168.58</v>
      </c>
      <c r="K2304" s="96">
        <f>ROUND(G2304*J2304,2)</f>
        <v>124688.46</v>
      </c>
      <c r="L2304" s="89"/>
      <c r="M2304" s="235"/>
      <c r="N2304" s="253">
        <f>ROUND(I2304*H$13*I$13,2)</f>
        <v>124688.47</v>
      </c>
      <c r="O2304" s="254">
        <f t="shared" si="98"/>
        <v>0.01</v>
      </c>
    </row>
    <row r="2305" spans="1:15" s="28" customFormat="1" ht="15" outlineLevel="1" x14ac:dyDescent="0.25">
      <c r="A2305" s="90" t="s">
        <v>5309</v>
      </c>
      <c r="B2305" s="91" t="s">
        <v>4893</v>
      </c>
      <c r="C2305" s="91" t="s">
        <v>5310</v>
      </c>
      <c r="D2305" s="91" t="s">
        <v>320</v>
      </c>
      <c r="E2305" s="92" t="s">
        <v>321</v>
      </c>
      <c r="F2305" s="93" t="s">
        <v>297</v>
      </c>
      <c r="G2305" s="97">
        <v>2.2782</v>
      </c>
      <c r="H2305" s="95">
        <f>ROUND(I2305/G2305,2)</f>
        <v>53679.37</v>
      </c>
      <c r="I2305" s="96">
        <v>122292.35</v>
      </c>
      <c r="J2305" s="95">
        <f>ROUND(H2305*$H$13*$I$13,2)</f>
        <v>59749.5</v>
      </c>
      <c r="K2305" s="96">
        <f>ROUND(G2305*J2305,2)</f>
        <v>136121.31</v>
      </c>
      <c r="L2305" s="89"/>
      <c r="M2305" s="235"/>
      <c r="N2305" s="253">
        <f>ROUND(I2305*H$13*I$13,2)</f>
        <v>136121.32</v>
      </c>
      <c r="O2305" s="254">
        <f t="shared" si="98"/>
        <v>0.01</v>
      </c>
    </row>
    <row r="2306" spans="1:15" s="28" customFormat="1" ht="15" outlineLevel="1" x14ac:dyDescent="0.25">
      <c r="A2306" s="90" t="s">
        <v>5311</v>
      </c>
      <c r="B2306" s="91" t="s">
        <v>4893</v>
      </c>
      <c r="C2306" s="91" t="s">
        <v>5312</v>
      </c>
      <c r="D2306" s="91" t="s">
        <v>344</v>
      </c>
      <c r="E2306" s="92" t="s">
        <v>345</v>
      </c>
      <c r="F2306" s="93" t="s">
        <v>297</v>
      </c>
      <c r="G2306" s="97">
        <v>1.9298999999999999</v>
      </c>
      <c r="H2306" s="95">
        <f>ROUND(I2306/G2306,2)</f>
        <v>89228.88</v>
      </c>
      <c r="I2306" s="96">
        <v>172202.82</v>
      </c>
      <c r="J2306" s="95">
        <f>ROUND(H2306*$H$13*$I$13,2)</f>
        <v>99318.99</v>
      </c>
      <c r="K2306" s="96">
        <f>ROUND(G2306*J2306,2)</f>
        <v>191675.72</v>
      </c>
      <c r="L2306" s="89"/>
      <c r="M2306" s="235"/>
      <c r="N2306" s="253">
        <f>ROUND(I2306*H$13*I$13,2)</f>
        <v>191675.72</v>
      </c>
      <c r="O2306" s="254">
        <f t="shared" si="98"/>
        <v>0</v>
      </c>
    </row>
    <row r="2307" spans="1:15" s="28" customFormat="1" ht="22.5" outlineLevel="1" x14ac:dyDescent="0.25">
      <c r="A2307" s="90" t="s">
        <v>5313</v>
      </c>
      <c r="B2307" s="91" t="s">
        <v>4893</v>
      </c>
      <c r="C2307" s="91" t="s">
        <v>957</v>
      </c>
      <c r="D2307" s="91" t="s">
        <v>5252</v>
      </c>
      <c r="E2307" s="92" t="s">
        <v>5253</v>
      </c>
      <c r="F2307" s="93" t="s">
        <v>363</v>
      </c>
      <c r="G2307" s="101">
        <v>2.3679999999999999</v>
      </c>
      <c r="H2307" s="95">
        <f>ROUND(I2307/G2307,2)</f>
        <v>126984.94</v>
      </c>
      <c r="I2307" s="96">
        <v>300700.34000000003</v>
      </c>
      <c r="J2307" s="95">
        <f>ROUND(H2307*$H$13*$I$13,2)</f>
        <v>141344.54999999999</v>
      </c>
      <c r="K2307" s="96">
        <f>ROUND(G2307*J2307,2)</f>
        <v>334703.89</v>
      </c>
      <c r="L2307" s="89"/>
      <c r="M2307" s="235"/>
      <c r="N2307" s="253">
        <f>ROUND(I2307*H$13*I$13,2)</f>
        <v>334703.90000000002</v>
      </c>
      <c r="O2307" s="254">
        <f t="shared" si="98"/>
        <v>0.01</v>
      </c>
    </row>
    <row r="2308" spans="1:15" s="28" customFormat="1" ht="15" outlineLevel="1" x14ac:dyDescent="0.25">
      <c r="A2308" s="90"/>
      <c r="B2308" s="91"/>
      <c r="C2308" s="91"/>
      <c r="D2308" s="91"/>
      <c r="E2308" s="103" t="s">
        <v>5314</v>
      </c>
      <c r="F2308" s="93"/>
      <c r="G2308" s="101"/>
      <c r="H2308" s="95"/>
      <c r="I2308" s="96"/>
      <c r="J2308" s="95"/>
      <c r="K2308" s="96"/>
      <c r="L2308" s="89"/>
      <c r="M2308" s="235"/>
      <c r="N2308" s="253">
        <f>ROUND(I2308*H$13*I$13,2)</f>
        <v>0</v>
      </c>
      <c r="O2308" s="254">
        <f t="shared" si="98"/>
        <v>0</v>
      </c>
    </row>
    <row r="2309" spans="1:15" s="28" customFormat="1" ht="15" outlineLevel="1" x14ac:dyDescent="0.25">
      <c r="A2309" s="90" t="s">
        <v>5315</v>
      </c>
      <c r="B2309" s="91" t="s">
        <v>4893</v>
      </c>
      <c r="C2309" s="91" t="s">
        <v>959</v>
      </c>
      <c r="D2309" s="91" t="s">
        <v>4252</v>
      </c>
      <c r="E2309" s="92" t="s">
        <v>4253</v>
      </c>
      <c r="F2309" s="93" t="s">
        <v>172</v>
      </c>
      <c r="G2309" s="101">
        <v>1.7999999999999999E-2</v>
      </c>
      <c r="H2309" s="95">
        <f>ROUND(I2309/G2309,2)</f>
        <v>232511.67</v>
      </c>
      <c r="I2309" s="96">
        <v>4185.21</v>
      </c>
      <c r="J2309" s="95">
        <f>ROUND(H2309*$H$13*$I$13,2)</f>
        <v>258804.37</v>
      </c>
      <c r="K2309" s="96">
        <f>ROUND(G2309*J2309,2)</f>
        <v>4658.4799999999996</v>
      </c>
      <c r="L2309" s="89"/>
      <c r="M2309" s="235"/>
      <c r="N2309" s="253">
        <f>ROUND(I2309*H$13*I$13,2)</f>
        <v>4658.4799999999996</v>
      </c>
      <c r="O2309" s="254">
        <f t="shared" si="98"/>
        <v>0</v>
      </c>
    </row>
    <row r="2310" spans="1:15" s="28" customFormat="1" ht="15" outlineLevel="1" x14ac:dyDescent="0.25">
      <c r="A2310" s="90" t="s">
        <v>5316</v>
      </c>
      <c r="B2310" s="91" t="s">
        <v>4893</v>
      </c>
      <c r="C2310" s="91" t="s">
        <v>961</v>
      </c>
      <c r="D2310" s="91" t="s">
        <v>5240</v>
      </c>
      <c r="E2310" s="92" t="s">
        <v>5241</v>
      </c>
      <c r="F2310" s="93" t="s">
        <v>185</v>
      </c>
      <c r="G2310" s="101">
        <v>1.8360000000000001</v>
      </c>
      <c r="H2310" s="95">
        <f>ROUND(I2310/G2310,2)</f>
        <v>5787.72</v>
      </c>
      <c r="I2310" s="96">
        <v>10626.26</v>
      </c>
      <c r="J2310" s="95">
        <f>ROUND(H2310*$H$13*$I$13,2)</f>
        <v>6442.2</v>
      </c>
      <c r="K2310" s="96">
        <f>ROUND(G2310*J2310,2)</f>
        <v>11827.88</v>
      </c>
      <c r="L2310" s="89"/>
      <c r="M2310" s="235"/>
      <c r="N2310" s="253">
        <f>ROUND(I2310*H$13*I$13,2)</f>
        <v>11827.89</v>
      </c>
      <c r="O2310" s="254">
        <f t="shared" si="98"/>
        <v>0.01</v>
      </c>
    </row>
    <row r="2311" spans="1:15" s="28" customFormat="1" ht="22.5" outlineLevel="1" x14ac:dyDescent="0.25">
      <c r="A2311" s="90" t="s">
        <v>5317</v>
      </c>
      <c r="B2311" s="91" t="s">
        <v>4893</v>
      </c>
      <c r="C2311" s="91" t="s">
        <v>966</v>
      </c>
      <c r="D2311" s="91" t="s">
        <v>299</v>
      </c>
      <c r="E2311" s="92" t="s">
        <v>300</v>
      </c>
      <c r="F2311" s="93" t="s">
        <v>172</v>
      </c>
      <c r="G2311" s="101">
        <v>0.115</v>
      </c>
      <c r="H2311" s="95">
        <f>ROUND(I2311/G2311,2)</f>
        <v>1397683.83</v>
      </c>
      <c r="I2311" s="96">
        <v>160733.64000000001</v>
      </c>
      <c r="J2311" s="95">
        <f>ROUND(H2311*$H$13*$I$13,2)</f>
        <v>1555735.59</v>
      </c>
      <c r="K2311" s="96">
        <f>ROUND(G2311*J2311,2)</f>
        <v>178909.59</v>
      </c>
      <c r="L2311" s="89"/>
      <c r="M2311" s="235"/>
      <c r="N2311" s="253">
        <f>ROUND(I2311*H$13*I$13,2)</f>
        <v>178909.59</v>
      </c>
      <c r="O2311" s="254">
        <f t="shared" si="98"/>
        <v>0</v>
      </c>
    </row>
    <row r="2312" spans="1:15" s="28" customFormat="1" ht="15" outlineLevel="1" x14ac:dyDescent="0.25">
      <c r="A2312" s="90" t="s">
        <v>5318</v>
      </c>
      <c r="B2312" s="91" t="s">
        <v>4893</v>
      </c>
      <c r="C2312" s="91" t="s">
        <v>968</v>
      </c>
      <c r="D2312" s="91" t="s">
        <v>350</v>
      </c>
      <c r="E2312" s="92" t="s">
        <v>5244</v>
      </c>
      <c r="F2312" s="93" t="s">
        <v>185</v>
      </c>
      <c r="G2312" s="97">
        <v>11.672499999999999</v>
      </c>
      <c r="H2312" s="95">
        <f>ROUND(I2312/G2312,2)</f>
        <v>7024.29</v>
      </c>
      <c r="I2312" s="96">
        <v>81991.02</v>
      </c>
      <c r="J2312" s="95">
        <f>ROUND(H2312*$H$13*$I$13,2)</f>
        <v>7818.61</v>
      </c>
      <c r="K2312" s="96">
        <f>ROUND(G2312*J2312,2)</f>
        <v>91262.73</v>
      </c>
      <c r="L2312" s="89"/>
      <c r="M2312" s="235"/>
      <c r="N2312" s="253">
        <f>ROUND(I2312*H$13*I$13,2)</f>
        <v>91262.66</v>
      </c>
      <c r="O2312" s="254">
        <f t="shared" si="98"/>
        <v>-7.0000000000000007E-2</v>
      </c>
    </row>
    <row r="2313" spans="1:15" s="28" customFormat="1" ht="15" outlineLevel="1" x14ac:dyDescent="0.25">
      <c r="A2313" s="90" t="s">
        <v>5319</v>
      </c>
      <c r="B2313" s="91" t="s">
        <v>4893</v>
      </c>
      <c r="C2313" s="91" t="s">
        <v>5320</v>
      </c>
      <c r="D2313" s="91" t="s">
        <v>295</v>
      </c>
      <c r="E2313" s="92" t="s">
        <v>296</v>
      </c>
      <c r="F2313" s="93" t="s">
        <v>297</v>
      </c>
      <c r="G2313" s="97">
        <v>9.1700000000000004E-2</v>
      </c>
      <c r="H2313" s="95">
        <f>ROUND(I2313/G2313,2)</f>
        <v>54617.67</v>
      </c>
      <c r="I2313" s="96">
        <v>5008.4399999999996</v>
      </c>
      <c r="J2313" s="95">
        <f>ROUND(H2313*$H$13*$I$13,2)</f>
        <v>60793.9</v>
      </c>
      <c r="K2313" s="96">
        <f>ROUND(G2313*J2313,2)</f>
        <v>5574.8</v>
      </c>
      <c r="L2313" s="89"/>
      <c r="M2313" s="235"/>
      <c r="N2313" s="253">
        <f>ROUND(I2313*H$13*I$13,2)</f>
        <v>5574.8</v>
      </c>
      <c r="O2313" s="254">
        <f t="shared" si="98"/>
        <v>0</v>
      </c>
    </row>
    <row r="2314" spans="1:15" s="28" customFormat="1" ht="15" outlineLevel="1" x14ac:dyDescent="0.25">
      <c r="A2314" s="90" t="s">
        <v>5321</v>
      </c>
      <c r="B2314" s="91" t="s">
        <v>4893</v>
      </c>
      <c r="C2314" s="91" t="s">
        <v>5322</v>
      </c>
      <c r="D2314" s="91" t="s">
        <v>331</v>
      </c>
      <c r="E2314" s="92" t="s">
        <v>332</v>
      </c>
      <c r="F2314" s="93" t="s">
        <v>297</v>
      </c>
      <c r="G2314" s="97">
        <v>0.19389999999999999</v>
      </c>
      <c r="H2314" s="95">
        <f>ROUND(I2314/G2314,2)</f>
        <v>56751.21</v>
      </c>
      <c r="I2314" s="96">
        <v>11004.06</v>
      </c>
      <c r="J2314" s="95">
        <f>ROUND(H2314*$H$13*$I$13,2)</f>
        <v>63168.7</v>
      </c>
      <c r="K2314" s="96">
        <f>ROUND(G2314*J2314,2)</f>
        <v>12248.41</v>
      </c>
      <c r="L2314" s="89"/>
      <c r="M2314" s="235"/>
      <c r="N2314" s="253">
        <f>ROUND(I2314*H$13*I$13,2)</f>
        <v>12248.41</v>
      </c>
      <c r="O2314" s="254">
        <f t="shared" si="98"/>
        <v>0</v>
      </c>
    </row>
    <row r="2315" spans="1:15" s="28" customFormat="1" ht="15" outlineLevel="1" x14ac:dyDescent="0.25">
      <c r="A2315" s="90" t="s">
        <v>5323</v>
      </c>
      <c r="B2315" s="91" t="s">
        <v>4893</v>
      </c>
      <c r="C2315" s="91" t="s">
        <v>5324</v>
      </c>
      <c r="D2315" s="91" t="s">
        <v>344</v>
      </c>
      <c r="E2315" s="92" t="s">
        <v>345</v>
      </c>
      <c r="F2315" s="93" t="s">
        <v>297</v>
      </c>
      <c r="G2315" s="97">
        <v>0.23050000000000001</v>
      </c>
      <c r="H2315" s="95">
        <f>ROUND(I2315/G2315,2)</f>
        <v>89228.81</v>
      </c>
      <c r="I2315" s="96">
        <v>20567.240000000002</v>
      </c>
      <c r="J2315" s="95">
        <f>ROUND(H2315*$H$13*$I$13,2)</f>
        <v>99318.91</v>
      </c>
      <c r="K2315" s="96">
        <f>ROUND(G2315*J2315,2)</f>
        <v>22893.01</v>
      </c>
      <c r="L2315" s="89"/>
      <c r="M2315" s="235"/>
      <c r="N2315" s="253">
        <f>ROUND(I2315*H$13*I$13,2)</f>
        <v>22893.01</v>
      </c>
      <c r="O2315" s="254">
        <f t="shared" si="98"/>
        <v>0</v>
      </c>
    </row>
    <row r="2316" spans="1:15" s="28" customFormat="1" ht="22.5" outlineLevel="1" x14ac:dyDescent="0.25">
      <c r="A2316" s="90" t="s">
        <v>5325</v>
      </c>
      <c r="B2316" s="91" t="s">
        <v>4893</v>
      </c>
      <c r="C2316" s="91" t="s">
        <v>970</v>
      </c>
      <c r="D2316" s="91" t="s">
        <v>5252</v>
      </c>
      <c r="E2316" s="92" t="s">
        <v>5253</v>
      </c>
      <c r="F2316" s="93" t="s">
        <v>363</v>
      </c>
      <c r="G2316" s="101">
        <v>0.28299999999999997</v>
      </c>
      <c r="H2316" s="95">
        <f>ROUND(I2316/G2316,2)</f>
        <v>126985.58</v>
      </c>
      <c r="I2316" s="96">
        <v>35936.92</v>
      </c>
      <c r="J2316" s="95">
        <f>ROUND(H2316*$H$13*$I$13,2)</f>
        <v>141345.26</v>
      </c>
      <c r="K2316" s="96">
        <f>ROUND(G2316*J2316,2)</f>
        <v>40000.71</v>
      </c>
      <c r="L2316" s="89"/>
      <c r="M2316" s="235"/>
      <c r="N2316" s="253">
        <f>ROUND(I2316*H$13*I$13,2)</f>
        <v>40000.71</v>
      </c>
      <c r="O2316" s="254">
        <f t="shared" si="98"/>
        <v>0</v>
      </c>
    </row>
    <row r="2317" spans="1:15" s="28" customFormat="1" ht="15" outlineLevel="1" x14ac:dyDescent="0.25">
      <c r="A2317" s="90"/>
      <c r="B2317" s="91"/>
      <c r="C2317" s="91"/>
      <c r="D2317" s="91"/>
      <c r="E2317" s="103" t="s">
        <v>5326</v>
      </c>
      <c r="F2317" s="93"/>
      <c r="G2317" s="101"/>
      <c r="H2317" s="95"/>
      <c r="I2317" s="96"/>
      <c r="J2317" s="95"/>
      <c r="K2317" s="96"/>
      <c r="L2317" s="89"/>
      <c r="M2317" s="235"/>
      <c r="N2317" s="253">
        <f>ROUND(I2317*H$13*I$13,2)</f>
        <v>0</v>
      </c>
      <c r="O2317" s="254">
        <f t="shared" si="98"/>
        <v>0</v>
      </c>
    </row>
    <row r="2318" spans="1:15" s="28" customFormat="1" ht="15" outlineLevel="1" x14ac:dyDescent="0.25">
      <c r="A2318" s="90" t="s">
        <v>5327</v>
      </c>
      <c r="B2318" s="91" t="s">
        <v>4893</v>
      </c>
      <c r="C2318" s="91" t="s">
        <v>972</v>
      </c>
      <c r="D2318" s="91" t="s">
        <v>4252</v>
      </c>
      <c r="E2318" s="92" t="s">
        <v>4253</v>
      </c>
      <c r="F2318" s="93" t="s">
        <v>172</v>
      </c>
      <c r="G2318" s="101">
        <v>1.6E-2</v>
      </c>
      <c r="H2318" s="95">
        <f>ROUND(I2318/G2318,2)</f>
        <v>232495</v>
      </c>
      <c r="I2318" s="96">
        <v>3719.92</v>
      </c>
      <c r="J2318" s="95">
        <f>ROUND(H2318*$H$13*$I$13,2)</f>
        <v>258785.81</v>
      </c>
      <c r="K2318" s="96">
        <f>ROUND(G2318*J2318,2)</f>
        <v>4140.57</v>
      </c>
      <c r="L2318" s="89"/>
      <c r="M2318" s="235"/>
      <c r="N2318" s="253">
        <f>ROUND(I2318*H$13*I$13,2)</f>
        <v>4140.57</v>
      </c>
      <c r="O2318" s="254">
        <f t="shared" si="98"/>
        <v>0</v>
      </c>
    </row>
    <row r="2319" spans="1:15" s="28" customFormat="1" ht="15" outlineLevel="1" x14ac:dyDescent="0.25">
      <c r="A2319" s="90" t="s">
        <v>5328</v>
      </c>
      <c r="B2319" s="91" t="s">
        <v>4893</v>
      </c>
      <c r="C2319" s="91" t="s">
        <v>5329</v>
      </c>
      <c r="D2319" s="91" t="s">
        <v>5240</v>
      </c>
      <c r="E2319" s="92" t="s">
        <v>5241</v>
      </c>
      <c r="F2319" s="93" t="s">
        <v>185</v>
      </c>
      <c r="G2319" s="101">
        <v>1.6319999999999999</v>
      </c>
      <c r="H2319" s="95">
        <f>ROUND(I2319/G2319,2)</f>
        <v>5787.7</v>
      </c>
      <c r="I2319" s="96">
        <v>9445.52</v>
      </c>
      <c r="J2319" s="95">
        <f>ROUND(H2319*$H$13*$I$13,2)</f>
        <v>6442.18</v>
      </c>
      <c r="K2319" s="96">
        <f>ROUND(G2319*J2319,2)</f>
        <v>10513.64</v>
      </c>
      <c r="L2319" s="89"/>
      <c r="M2319" s="235"/>
      <c r="N2319" s="253">
        <f>ROUND(I2319*H$13*I$13,2)</f>
        <v>10513.63</v>
      </c>
      <c r="O2319" s="254">
        <f t="shared" si="98"/>
        <v>-0.01</v>
      </c>
    </row>
    <row r="2320" spans="1:15" s="28" customFormat="1" ht="22.5" outlineLevel="1" x14ac:dyDescent="0.25">
      <c r="A2320" s="90" t="s">
        <v>5330</v>
      </c>
      <c r="B2320" s="91" t="s">
        <v>4893</v>
      </c>
      <c r="C2320" s="91" t="s">
        <v>974</v>
      </c>
      <c r="D2320" s="91" t="s">
        <v>299</v>
      </c>
      <c r="E2320" s="92" t="s">
        <v>300</v>
      </c>
      <c r="F2320" s="93" t="s">
        <v>172</v>
      </c>
      <c r="G2320" s="101">
        <v>0.10199999999999999</v>
      </c>
      <c r="H2320" s="95">
        <f>ROUND(I2320/G2320,2)</f>
        <v>1397683.63</v>
      </c>
      <c r="I2320" s="96">
        <v>142563.73000000001</v>
      </c>
      <c r="J2320" s="95">
        <f>ROUND(H2320*$H$13*$I$13,2)</f>
        <v>1555735.37</v>
      </c>
      <c r="K2320" s="96">
        <f>ROUND(G2320*J2320,2)</f>
        <v>158685.01</v>
      </c>
      <c r="L2320" s="89"/>
      <c r="M2320" s="235"/>
      <c r="N2320" s="253">
        <f>ROUND(I2320*H$13*I$13,2)</f>
        <v>158685.01</v>
      </c>
      <c r="O2320" s="254">
        <f t="shared" si="98"/>
        <v>0</v>
      </c>
    </row>
    <row r="2321" spans="1:15" s="28" customFormat="1" ht="15" outlineLevel="1" x14ac:dyDescent="0.25">
      <c r="A2321" s="90" t="s">
        <v>5331</v>
      </c>
      <c r="B2321" s="91" t="s">
        <v>4893</v>
      </c>
      <c r="C2321" s="91" t="s">
        <v>976</v>
      </c>
      <c r="D2321" s="91" t="s">
        <v>350</v>
      </c>
      <c r="E2321" s="92" t="s">
        <v>5244</v>
      </c>
      <c r="F2321" s="93" t="s">
        <v>185</v>
      </c>
      <c r="G2321" s="101">
        <v>10.353</v>
      </c>
      <c r="H2321" s="95">
        <f>ROUND(I2321/G2321,2)</f>
        <v>7024.29</v>
      </c>
      <c r="I2321" s="96">
        <v>72722.52</v>
      </c>
      <c r="J2321" s="95">
        <f>ROUND(H2321*$H$13*$I$13,2)</f>
        <v>7818.61</v>
      </c>
      <c r="K2321" s="96">
        <f>ROUND(G2321*J2321,2)</f>
        <v>80946.070000000007</v>
      </c>
      <c r="L2321" s="89"/>
      <c r="M2321" s="235"/>
      <c r="N2321" s="253">
        <f>ROUND(I2321*H$13*I$13,2)</f>
        <v>80946.070000000007</v>
      </c>
      <c r="O2321" s="254">
        <f t="shared" si="98"/>
        <v>0</v>
      </c>
    </row>
    <row r="2322" spans="1:15" s="28" customFormat="1" ht="15" outlineLevel="1" x14ac:dyDescent="0.25">
      <c r="A2322" s="90" t="s">
        <v>5332</v>
      </c>
      <c r="B2322" s="91" t="s">
        <v>4893</v>
      </c>
      <c r="C2322" s="91" t="s">
        <v>5333</v>
      </c>
      <c r="D2322" s="91" t="s">
        <v>295</v>
      </c>
      <c r="E2322" s="92" t="s">
        <v>296</v>
      </c>
      <c r="F2322" s="93" t="s">
        <v>297</v>
      </c>
      <c r="G2322" s="97">
        <v>8.5500000000000007E-2</v>
      </c>
      <c r="H2322" s="95">
        <f>ROUND(I2322/G2322,2)</f>
        <v>54616.959999999999</v>
      </c>
      <c r="I2322" s="96">
        <v>4669.75</v>
      </c>
      <c r="J2322" s="95">
        <f>ROUND(H2322*$H$13*$I$13,2)</f>
        <v>60793.11</v>
      </c>
      <c r="K2322" s="96">
        <f>ROUND(G2322*J2322,2)</f>
        <v>5197.8100000000004</v>
      </c>
      <c r="L2322" s="89"/>
      <c r="M2322" s="235"/>
      <c r="N2322" s="253">
        <f>ROUND(I2322*H$13*I$13,2)</f>
        <v>5197.8100000000004</v>
      </c>
      <c r="O2322" s="254">
        <f t="shared" si="98"/>
        <v>0</v>
      </c>
    </row>
    <row r="2323" spans="1:15" s="28" customFormat="1" ht="15" outlineLevel="1" x14ac:dyDescent="0.25">
      <c r="A2323" s="90" t="s">
        <v>5334</v>
      </c>
      <c r="B2323" s="91" t="s">
        <v>4893</v>
      </c>
      <c r="C2323" s="91" t="s">
        <v>5335</v>
      </c>
      <c r="D2323" s="91" t="s">
        <v>331</v>
      </c>
      <c r="E2323" s="92" t="s">
        <v>332</v>
      </c>
      <c r="F2323" s="93" t="s">
        <v>297</v>
      </c>
      <c r="G2323" s="97">
        <v>0.1653</v>
      </c>
      <c r="H2323" s="95">
        <f>ROUND(I2323/G2323,2)</f>
        <v>56751.24</v>
      </c>
      <c r="I2323" s="96">
        <v>9380.98</v>
      </c>
      <c r="J2323" s="95">
        <f>ROUND(H2323*$H$13*$I$13,2)</f>
        <v>63168.74</v>
      </c>
      <c r="K2323" s="96">
        <f>ROUND(G2323*J2323,2)</f>
        <v>10441.790000000001</v>
      </c>
      <c r="L2323" s="89"/>
      <c r="M2323" s="235"/>
      <c r="N2323" s="253">
        <f>ROUND(I2323*H$13*I$13,2)</f>
        <v>10441.790000000001</v>
      </c>
      <c r="O2323" s="254">
        <f t="shared" si="98"/>
        <v>0</v>
      </c>
    </row>
    <row r="2324" spans="1:15" s="28" customFormat="1" ht="15" outlineLevel="1" x14ac:dyDescent="0.25">
      <c r="A2324" s="90" t="s">
        <v>5336</v>
      </c>
      <c r="B2324" s="91" t="s">
        <v>4893</v>
      </c>
      <c r="C2324" s="91" t="s">
        <v>5337</v>
      </c>
      <c r="D2324" s="91" t="s">
        <v>344</v>
      </c>
      <c r="E2324" s="92" t="s">
        <v>345</v>
      </c>
      <c r="F2324" s="93" t="s">
        <v>297</v>
      </c>
      <c r="G2324" s="97">
        <v>0.20619999999999999</v>
      </c>
      <c r="H2324" s="95">
        <f>ROUND(I2324/G2324,2)</f>
        <v>89229</v>
      </c>
      <c r="I2324" s="96">
        <v>18399.02</v>
      </c>
      <c r="J2324" s="95">
        <f>ROUND(H2324*$H$13*$I$13,2)</f>
        <v>99319.12</v>
      </c>
      <c r="K2324" s="96">
        <f>ROUND(G2324*J2324,2)</f>
        <v>20479.599999999999</v>
      </c>
      <c r="L2324" s="89"/>
      <c r="M2324" s="235"/>
      <c r="N2324" s="253">
        <f>ROUND(I2324*H$13*I$13,2)</f>
        <v>20479.599999999999</v>
      </c>
      <c r="O2324" s="254">
        <f t="shared" si="98"/>
        <v>0</v>
      </c>
    </row>
    <row r="2325" spans="1:15" s="28" customFormat="1" ht="22.5" outlineLevel="1" x14ac:dyDescent="0.25">
      <c r="A2325" s="90" t="s">
        <v>5338</v>
      </c>
      <c r="B2325" s="91" t="s">
        <v>4893</v>
      </c>
      <c r="C2325" s="91" t="s">
        <v>978</v>
      </c>
      <c r="D2325" s="91" t="s">
        <v>5252</v>
      </c>
      <c r="E2325" s="92" t="s">
        <v>5253</v>
      </c>
      <c r="F2325" s="93" t="s">
        <v>363</v>
      </c>
      <c r="G2325" s="101">
        <v>0.22700000000000001</v>
      </c>
      <c r="H2325" s="95">
        <f>ROUND(I2325/G2325,2)</f>
        <v>126980.4</v>
      </c>
      <c r="I2325" s="96">
        <v>28824.55</v>
      </c>
      <c r="J2325" s="95">
        <f>ROUND(H2325*$H$13*$I$13,2)</f>
        <v>141339.5</v>
      </c>
      <c r="K2325" s="96">
        <f>ROUND(G2325*J2325,2)</f>
        <v>32084.07</v>
      </c>
      <c r="L2325" s="89"/>
      <c r="M2325" s="235"/>
      <c r="N2325" s="253">
        <f>ROUND(I2325*H$13*I$13,2)</f>
        <v>32084.06</v>
      </c>
      <c r="O2325" s="254">
        <f t="shared" si="98"/>
        <v>-0.01</v>
      </c>
    </row>
    <row r="2326" spans="1:15" s="28" customFormat="1" ht="15" outlineLevel="1" x14ac:dyDescent="0.25">
      <c r="A2326" s="90"/>
      <c r="B2326" s="91"/>
      <c r="C2326" s="91"/>
      <c r="D2326" s="91"/>
      <c r="E2326" s="103" t="s">
        <v>5339</v>
      </c>
      <c r="F2326" s="93"/>
      <c r="G2326" s="101"/>
      <c r="H2326" s="95"/>
      <c r="I2326" s="96"/>
      <c r="J2326" s="95"/>
      <c r="K2326" s="96"/>
      <c r="L2326" s="89"/>
      <c r="M2326" s="235"/>
      <c r="N2326" s="253">
        <f>ROUND(I2326*H$13*I$13,2)</f>
        <v>0</v>
      </c>
      <c r="O2326" s="254">
        <f t="shared" si="98"/>
        <v>0</v>
      </c>
    </row>
    <row r="2327" spans="1:15" s="28" customFormat="1" ht="15" outlineLevel="1" x14ac:dyDescent="0.25">
      <c r="A2327" s="90" t="s">
        <v>5340</v>
      </c>
      <c r="B2327" s="91" t="s">
        <v>4893</v>
      </c>
      <c r="C2327" s="91" t="s">
        <v>982</v>
      </c>
      <c r="D2327" s="91" t="s">
        <v>4252</v>
      </c>
      <c r="E2327" s="92" t="s">
        <v>4253</v>
      </c>
      <c r="F2327" s="93" t="s">
        <v>172</v>
      </c>
      <c r="G2327" s="101">
        <v>3.7999999999999999E-2</v>
      </c>
      <c r="H2327" s="95">
        <f>ROUND(I2327/G2327,2)</f>
        <v>232516.32</v>
      </c>
      <c r="I2327" s="96">
        <v>8835.6200000000008</v>
      </c>
      <c r="J2327" s="95">
        <f>ROUND(H2327*$H$13*$I$13,2)</f>
        <v>258809.54</v>
      </c>
      <c r="K2327" s="96">
        <f>ROUND(G2327*J2327,2)</f>
        <v>9834.76</v>
      </c>
      <c r="L2327" s="89"/>
      <c r="M2327" s="235"/>
      <c r="N2327" s="253">
        <f>ROUND(I2327*H$13*I$13,2)</f>
        <v>9834.76</v>
      </c>
      <c r="O2327" s="254">
        <f t="shared" si="98"/>
        <v>0</v>
      </c>
    </row>
    <row r="2328" spans="1:15" s="28" customFormat="1" ht="15" outlineLevel="1" x14ac:dyDescent="0.25">
      <c r="A2328" s="90" t="s">
        <v>5341</v>
      </c>
      <c r="B2328" s="91" t="s">
        <v>4893</v>
      </c>
      <c r="C2328" s="91" t="s">
        <v>984</v>
      </c>
      <c r="D2328" s="91" t="s">
        <v>5240</v>
      </c>
      <c r="E2328" s="92" t="s">
        <v>5241</v>
      </c>
      <c r="F2328" s="93" t="s">
        <v>185</v>
      </c>
      <c r="G2328" s="101">
        <v>3.8759999999999999</v>
      </c>
      <c r="H2328" s="95">
        <f>ROUND(I2328/G2328,2)</f>
        <v>5787.71</v>
      </c>
      <c r="I2328" s="96">
        <v>22433.17</v>
      </c>
      <c r="J2328" s="95">
        <f>ROUND(H2328*$H$13*$I$13,2)</f>
        <v>6442.19</v>
      </c>
      <c r="K2328" s="96">
        <f>ROUND(G2328*J2328,2)</f>
        <v>24969.93</v>
      </c>
      <c r="L2328" s="89"/>
      <c r="M2328" s="235"/>
      <c r="N2328" s="253">
        <f>ROUND(I2328*H$13*I$13,2)</f>
        <v>24969.94</v>
      </c>
      <c r="O2328" s="254">
        <f t="shared" si="98"/>
        <v>0.01</v>
      </c>
    </row>
    <row r="2329" spans="1:15" s="28" customFormat="1" ht="22.5" outlineLevel="1" x14ac:dyDescent="0.25">
      <c r="A2329" s="90" t="s">
        <v>5342</v>
      </c>
      <c r="B2329" s="91" t="s">
        <v>4893</v>
      </c>
      <c r="C2329" s="91" t="s">
        <v>990</v>
      </c>
      <c r="D2329" s="91" t="s">
        <v>299</v>
      </c>
      <c r="E2329" s="92" t="s">
        <v>300</v>
      </c>
      <c r="F2329" s="93" t="s">
        <v>172</v>
      </c>
      <c r="G2329" s="101">
        <v>0.17599999999999999</v>
      </c>
      <c r="H2329" s="95">
        <f>ROUND(I2329/G2329,2)</f>
        <v>1397680.8</v>
      </c>
      <c r="I2329" s="96">
        <v>245991.82</v>
      </c>
      <c r="J2329" s="95">
        <f>ROUND(H2329*$H$13*$I$13,2)</f>
        <v>1555732.22</v>
      </c>
      <c r="K2329" s="96">
        <f>ROUND(G2329*J2329,2)</f>
        <v>273808.87</v>
      </c>
      <c r="L2329" s="89"/>
      <c r="M2329" s="235"/>
      <c r="N2329" s="253">
        <f>ROUND(I2329*H$13*I$13,2)</f>
        <v>273808.87</v>
      </c>
      <c r="O2329" s="254">
        <f t="shared" si="98"/>
        <v>0</v>
      </c>
    </row>
    <row r="2330" spans="1:15" s="28" customFormat="1" ht="15" outlineLevel="1" x14ac:dyDescent="0.25">
      <c r="A2330" s="90" t="s">
        <v>5343</v>
      </c>
      <c r="B2330" s="91" t="s">
        <v>4893</v>
      </c>
      <c r="C2330" s="91" t="s">
        <v>5344</v>
      </c>
      <c r="D2330" s="91" t="s">
        <v>350</v>
      </c>
      <c r="E2330" s="92" t="s">
        <v>5244</v>
      </c>
      <c r="F2330" s="93" t="s">
        <v>185</v>
      </c>
      <c r="G2330" s="101">
        <v>17.864000000000001</v>
      </c>
      <c r="H2330" s="95">
        <f>ROUND(I2330/G2330,2)</f>
        <v>7024.29</v>
      </c>
      <c r="I2330" s="96">
        <v>125481.9</v>
      </c>
      <c r="J2330" s="95">
        <f>ROUND(H2330*$H$13*$I$13,2)</f>
        <v>7818.61</v>
      </c>
      <c r="K2330" s="96">
        <f>ROUND(G2330*J2330,2)</f>
        <v>139671.65</v>
      </c>
      <c r="L2330" s="89"/>
      <c r="M2330" s="235"/>
      <c r="N2330" s="253">
        <f>ROUND(I2330*H$13*I$13,2)</f>
        <v>139671.54</v>
      </c>
      <c r="O2330" s="254">
        <f t="shared" si="98"/>
        <v>-0.11</v>
      </c>
    </row>
    <row r="2331" spans="1:15" s="28" customFormat="1" ht="15" outlineLevel="1" x14ac:dyDescent="0.25">
      <c r="A2331" s="90" t="s">
        <v>5345</v>
      </c>
      <c r="B2331" s="91" t="s">
        <v>4893</v>
      </c>
      <c r="C2331" s="91" t="s">
        <v>5346</v>
      </c>
      <c r="D2331" s="91" t="s">
        <v>295</v>
      </c>
      <c r="E2331" s="92" t="s">
        <v>296</v>
      </c>
      <c r="F2331" s="93" t="s">
        <v>297</v>
      </c>
      <c r="G2331" s="97">
        <v>0.20039999999999999</v>
      </c>
      <c r="H2331" s="95">
        <f>ROUND(I2331/G2331,2)</f>
        <v>54617.22</v>
      </c>
      <c r="I2331" s="96">
        <v>10945.29</v>
      </c>
      <c r="J2331" s="95">
        <f>ROUND(H2331*$H$13*$I$13,2)</f>
        <v>60793.4</v>
      </c>
      <c r="K2331" s="96">
        <f>ROUND(G2331*J2331,2)</f>
        <v>12183</v>
      </c>
      <c r="L2331" s="89"/>
      <c r="M2331" s="235"/>
      <c r="N2331" s="253">
        <f>ROUND(I2331*H$13*I$13,2)</f>
        <v>12183</v>
      </c>
      <c r="O2331" s="254">
        <f t="shared" si="98"/>
        <v>0</v>
      </c>
    </row>
    <row r="2332" spans="1:15" s="28" customFormat="1" ht="15" outlineLevel="1" x14ac:dyDescent="0.25">
      <c r="A2332" s="90" t="s">
        <v>5347</v>
      </c>
      <c r="B2332" s="91" t="s">
        <v>4893</v>
      </c>
      <c r="C2332" s="91" t="s">
        <v>5348</v>
      </c>
      <c r="D2332" s="91" t="s">
        <v>331</v>
      </c>
      <c r="E2332" s="92" t="s">
        <v>332</v>
      </c>
      <c r="F2332" s="93" t="s">
        <v>297</v>
      </c>
      <c r="G2332" s="97">
        <v>0.21160000000000001</v>
      </c>
      <c r="H2332" s="95">
        <f>ROUND(I2332/G2332,2)</f>
        <v>56751.28</v>
      </c>
      <c r="I2332" s="96">
        <v>12008.57</v>
      </c>
      <c r="J2332" s="95">
        <f>ROUND(H2332*$H$13*$I$13,2)</f>
        <v>63168.78</v>
      </c>
      <c r="K2332" s="96">
        <f>ROUND(G2332*J2332,2)</f>
        <v>13366.51</v>
      </c>
      <c r="L2332" s="89"/>
      <c r="M2332" s="235"/>
      <c r="N2332" s="253">
        <f>ROUND(I2332*H$13*I$13,2)</f>
        <v>13366.51</v>
      </c>
      <c r="O2332" s="254">
        <f t="shared" si="98"/>
        <v>0</v>
      </c>
    </row>
    <row r="2333" spans="1:15" s="28" customFormat="1" ht="15" outlineLevel="1" x14ac:dyDescent="0.25">
      <c r="A2333" s="90" t="s">
        <v>5349</v>
      </c>
      <c r="B2333" s="91" t="s">
        <v>4893</v>
      </c>
      <c r="C2333" s="91" t="s">
        <v>5350</v>
      </c>
      <c r="D2333" s="91" t="s">
        <v>344</v>
      </c>
      <c r="E2333" s="92" t="s">
        <v>345</v>
      </c>
      <c r="F2333" s="93" t="s">
        <v>297</v>
      </c>
      <c r="G2333" s="97">
        <v>0.45079999999999998</v>
      </c>
      <c r="H2333" s="95">
        <f>ROUND(I2333/G2333,2)</f>
        <v>89228.84</v>
      </c>
      <c r="I2333" s="96">
        <v>40224.36</v>
      </c>
      <c r="J2333" s="95">
        <f>ROUND(H2333*$H$13*$I$13,2)</f>
        <v>99318.94</v>
      </c>
      <c r="K2333" s="96">
        <f>ROUND(G2333*J2333,2)</f>
        <v>44772.98</v>
      </c>
      <c r="L2333" s="89"/>
      <c r="M2333" s="235"/>
      <c r="N2333" s="253">
        <f>ROUND(I2333*H$13*I$13,2)</f>
        <v>44772.98</v>
      </c>
      <c r="O2333" s="254">
        <f t="shared" si="98"/>
        <v>0</v>
      </c>
    </row>
    <row r="2334" spans="1:15" s="28" customFormat="1" ht="22.5" outlineLevel="1" x14ac:dyDescent="0.25">
      <c r="A2334" s="90" t="s">
        <v>5351</v>
      </c>
      <c r="B2334" s="91" t="s">
        <v>4893</v>
      </c>
      <c r="C2334" s="91" t="s">
        <v>993</v>
      </c>
      <c r="D2334" s="91" t="s">
        <v>5252</v>
      </c>
      <c r="E2334" s="92" t="s">
        <v>5253</v>
      </c>
      <c r="F2334" s="93" t="s">
        <v>363</v>
      </c>
      <c r="G2334" s="100">
        <v>0.37</v>
      </c>
      <c r="H2334" s="95">
        <f>ROUND(I2334/G2334,2)</f>
        <v>126986.35</v>
      </c>
      <c r="I2334" s="96">
        <v>46984.95</v>
      </c>
      <c r="J2334" s="95">
        <f>ROUND(H2334*$H$13*$I$13,2)</f>
        <v>141346.12</v>
      </c>
      <c r="K2334" s="96">
        <f>ROUND(G2334*J2334,2)</f>
        <v>52298.06</v>
      </c>
      <c r="L2334" s="89"/>
      <c r="M2334" s="235"/>
      <c r="N2334" s="253">
        <f>ROUND(I2334*H$13*I$13,2)</f>
        <v>52298.06</v>
      </c>
      <c r="O2334" s="254">
        <f t="shared" ref="O2334:O2397" si="99">N2334-K2334</f>
        <v>0</v>
      </c>
    </row>
    <row r="2335" spans="1:15" s="28" customFormat="1" ht="15" outlineLevel="1" x14ac:dyDescent="0.25">
      <c r="A2335" s="90"/>
      <c r="B2335" s="91"/>
      <c r="C2335" s="91"/>
      <c r="D2335" s="91"/>
      <c r="E2335" s="103" t="s">
        <v>5352</v>
      </c>
      <c r="F2335" s="93"/>
      <c r="G2335" s="100"/>
      <c r="H2335" s="95"/>
      <c r="I2335" s="96"/>
      <c r="J2335" s="95"/>
      <c r="K2335" s="96"/>
      <c r="L2335" s="89"/>
      <c r="M2335" s="235"/>
      <c r="N2335" s="253">
        <f>ROUND(I2335*H$13*I$13,2)</f>
        <v>0</v>
      </c>
      <c r="O2335" s="254">
        <f t="shared" si="99"/>
        <v>0</v>
      </c>
    </row>
    <row r="2336" spans="1:15" s="28" customFormat="1" ht="15" outlineLevel="1" x14ac:dyDescent="0.25">
      <c r="A2336" s="90" t="s">
        <v>5353</v>
      </c>
      <c r="B2336" s="91" t="s">
        <v>4893</v>
      </c>
      <c r="C2336" s="91" t="s">
        <v>997</v>
      </c>
      <c r="D2336" s="91" t="s">
        <v>4252</v>
      </c>
      <c r="E2336" s="92" t="s">
        <v>4253</v>
      </c>
      <c r="F2336" s="93" t="s">
        <v>172</v>
      </c>
      <c r="G2336" s="101">
        <v>4.1000000000000002E-2</v>
      </c>
      <c r="H2336" s="95">
        <f>ROUND(I2336/G2336,2)</f>
        <v>232530.24</v>
      </c>
      <c r="I2336" s="96">
        <v>9533.74</v>
      </c>
      <c r="J2336" s="95">
        <f>ROUND(H2336*$H$13*$I$13,2)</f>
        <v>258825.04</v>
      </c>
      <c r="K2336" s="96">
        <f>ROUND(G2336*J2336,2)</f>
        <v>10611.83</v>
      </c>
      <c r="L2336" s="89"/>
      <c r="M2336" s="235"/>
      <c r="N2336" s="253">
        <f>ROUND(I2336*H$13*I$13,2)</f>
        <v>10611.83</v>
      </c>
      <c r="O2336" s="254">
        <f t="shared" si="99"/>
        <v>0</v>
      </c>
    </row>
    <row r="2337" spans="1:15" s="28" customFormat="1" ht="15" outlineLevel="1" x14ac:dyDescent="0.25">
      <c r="A2337" s="90" t="s">
        <v>5354</v>
      </c>
      <c r="B2337" s="91" t="s">
        <v>4893</v>
      </c>
      <c r="C2337" s="91" t="s">
        <v>5355</v>
      </c>
      <c r="D2337" s="91" t="s">
        <v>5240</v>
      </c>
      <c r="E2337" s="92" t="s">
        <v>5241</v>
      </c>
      <c r="F2337" s="93" t="s">
        <v>185</v>
      </c>
      <c r="G2337" s="101">
        <v>4.1820000000000004</v>
      </c>
      <c r="H2337" s="95">
        <f>ROUND(I2337/G2337,2)</f>
        <v>5787.72</v>
      </c>
      <c r="I2337" s="96">
        <v>24204.23</v>
      </c>
      <c r="J2337" s="95">
        <f>ROUND(H2337*$H$13*$I$13,2)</f>
        <v>6442.2</v>
      </c>
      <c r="K2337" s="96">
        <f>ROUND(G2337*J2337,2)</f>
        <v>26941.279999999999</v>
      </c>
      <c r="L2337" s="89"/>
      <c r="M2337" s="235"/>
      <c r="N2337" s="253">
        <f>ROUND(I2337*H$13*I$13,2)</f>
        <v>26941.27</v>
      </c>
      <c r="O2337" s="254">
        <f t="shared" si="99"/>
        <v>-0.01</v>
      </c>
    </row>
    <row r="2338" spans="1:15" s="28" customFormat="1" ht="22.5" outlineLevel="1" x14ac:dyDescent="0.25">
      <c r="A2338" s="90" t="s">
        <v>5356</v>
      </c>
      <c r="B2338" s="91" t="s">
        <v>4893</v>
      </c>
      <c r="C2338" s="91" t="s">
        <v>999</v>
      </c>
      <c r="D2338" s="91" t="s">
        <v>299</v>
      </c>
      <c r="E2338" s="92" t="s">
        <v>300</v>
      </c>
      <c r="F2338" s="93" t="s">
        <v>172</v>
      </c>
      <c r="G2338" s="101">
        <v>0.33300000000000002</v>
      </c>
      <c r="H2338" s="95">
        <f>ROUND(I2338/G2338,2)</f>
        <v>1397684.02</v>
      </c>
      <c r="I2338" s="96">
        <v>465428.78</v>
      </c>
      <c r="J2338" s="95">
        <f>ROUND(H2338*$H$13*$I$13,2)</f>
        <v>1555735.81</v>
      </c>
      <c r="K2338" s="96">
        <f>ROUND(G2338*J2338,2)</f>
        <v>518060.02</v>
      </c>
      <c r="L2338" s="89"/>
      <c r="M2338" s="235"/>
      <c r="N2338" s="253">
        <f>ROUND(I2338*H$13*I$13,2)</f>
        <v>518060.02</v>
      </c>
      <c r="O2338" s="254">
        <f t="shared" si="99"/>
        <v>0</v>
      </c>
    </row>
    <row r="2339" spans="1:15" s="28" customFormat="1" ht="15" outlineLevel="1" x14ac:dyDescent="0.25">
      <c r="A2339" s="90" t="s">
        <v>5357</v>
      </c>
      <c r="B2339" s="91" t="s">
        <v>4893</v>
      </c>
      <c r="C2339" s="91" t="s">
        <v>1001</v>
      </c>
      <c r="D2339" s="91" t="s">
        <v>350</v>
      </c>
      <c r="E2339" s="92" t="s">
        <v>5244</v>
      </c>
      <c r="F2339" s="93" t="s">
        <v>185</v>
      </c>
      <c r="G2339" s="97">
        <v>33.799500000000002</v>
      </c>
      <c r="H2339" s="95">
        <f>ROUND(I2339/G2339,2)</f>
        <v>7024.29</v>
      </c>
      <c r="I2339" s="96">
        <v>237417.42</v>
      </c>
      <c r="J2339" s="95">
        <f>ROUND(H2339*$H$13*$I$13,2)</f>
        <v>7818.61</v>
      </c>
      <c r="K2339" s="96">
        <f>ROUND(G2339*J2339,2)</f>
        <v>264265.11</v>
      </c>
      <c r="L2339" s="89"/>
      <c r="M2339" s="235"/>
      <c r="N2339" s="253">
        <f>ROUND(I2339*H$13*I$13,2)</f>
        <v>264264.87</v>
      </c>
      <c r="O2339" s="254">
        <f t="shared" si="99"/>
        <v>-0.24</v>
      </c>
    </row>
    <row r="2340" spans="1:15" s="28" customFormat="1" ht="15" outlineLevel="1" x14ac:dyDescent="0.25">
      <c r="A2340" s="90" t="s">
        <v>5358</v>
      </c>
      <c r="B2340" s="91" t="s">
        <v>4893</v>
      </c>
      <c r="C2340" s="91" t="s">
        <v>5359</v>
      </c>
      <c r="D2340" s="91" t="s">
        <v>295</v>
      </c>
      <c r="E2340" s="92" t="s">
        <v>296</v>
      </c>
      <c r="F2340" s="93" t="s">
        <v>297</v>
      </c>
      <c r="G2340" s="98">
        <v>217.3</v>
      </c>
      <c r="H2340" s="95">
        <f>ROUND(I2340/G2340,2)</f>
        <v>54617.19</v>
      </c>
      <c r="I2340" s="96">
        <v>11868315.869999999</v>
      </c>
      <c r="J2340" s="95">
        <f>ROUND(H2340*$H$13*$I$13,2)</f>
        <v>60793.37</v>
      </c>
      <c r="K2340" s="96">
        <f>ROUND(G2340*J2340,2)</f>
        <v>13210399.300000001</v>
      </c>
      <c r="L2340" s="89"/>
      <c r="M2340" s="235"/>
      <c r="N2340" s="253">
        <f>ROUND(I2340*H$13*I$13,2)</f>
        <v>13210399.27</v>
      </c>
      <c r="O2340" s="254">
        <f t="shared" si="99"/>
        <v>-0.03</v>
      </c>
    </row>
    <row r="2341" spans="1:15" s="28" customFormat="1" ht="15" outlineLevel="1" x14ac:dyDescent="0.25">
      <c r="A2341" s="90" t="s">
        <v>5360</v>
      </c>
      <c r="B2341" s="91" t="s">
        <v>4893</v>
      </c>
      <c r="C2341" s="91" t="s">
        <v>5361</v>
      </c>
      <c r="D2341" s="91" t="s">
        <v>331</v>
      </c>
      <c r="E2341" s="92" t="s">
        <v>332</v>
      </c>
      <c r="F2341" s="93" t="s">
        <v>297</v>
      </c>
      <c r="G2341" s="97">
        <v>0.62649999999999995</v>
      </c>
      <c r="H2341" s="95">
        <f>ROUND(I2341/G2341,2)</f>
        <v>56751.16</v>
      </c>
      <c r="I2341" s="96">
        <v>35554.6</v>
      </c>
      <c r="J2341" s="95">
        <f>ROUND(H2341*$H$13*$I$13,2)</f>
        <v>63168.65</v>
      </c>
      <c r="K2341" s="96">
        <f>ROUND(G2341*J2341,2)</f>
        <v>39575.160000000003</v>
      </c>
      <c r="L2341" s="89"/>
      <c r="M2341" s="235"/>
      <c r="N2341" s="253">
        <f>ROUND(I2341*H$13*I$13,2)</f>
        <v>39575.160000000003</v>
      </c>
      <c r="O2341" s="254">
        <f t="shared" si="99"/>
        <v>0</v>
      </c>
    </row>
    <row r="2342" spans="1:15" s="28" customFormat="1" ht="15" outlineLevel="1" x14ac:dyDescent="0.25">
      <c r="A2342" s="90" t="s">
        <v>5362</v>
      </c>
      <c r="B2342" s="91" t="s">
        <v>4893</v>
      </c>
      <c r="C2342" s="91" t="s">
        <v>5363</v>
      </c>
      <c r="D2342" s="91" t="s">
        <v>344</v>
      </c>
      <c r="E2342" s="92" t="s">
        <v>345</v>
      </c>
      <c r="F2342" s="93" t="s">
        <v>297</v>
      </c>
      <c r="G2342" s="97">
        <v>0.53810000000000002</v>
      </c>
      <c r="H2342" s="95">
        <f>ROUND(I2342/G2342,2)</f>
        <v>89228.82</v>
      </c>
      <c r="I2342" s="96">
        <v>48014.03</v>
      </c>
      <c r="J2342" s="95">
        <f>ROUND(H2342*$H$13*$I$13,2)</f>
        <v>99318.92</v>
      </c>
      <c r="K2342" s="96">
        <f>ROUND(G2342*J2342,2)</f>
        <v>53443.51</v>
      </c>
      <c r="L2342" s="89"/>
      <c r="M2342" s="235"/>
      <c r="N2342" s="253">
        <f>ROUND(I2342*H$13*I$13,2)</f>
        <v>53443.51</v>
      </c>
      <c r="O2342" s="254">
        <f t="shared" si="99"/>
        <v>0</v>
      </c>
    </row>
    <row r="2343" spans="1:15" s="28" customFormat="1" ht="22.5" outlineLevel="1" x14ac:dyDescent="0.25">
      <c r="A2343" s="90" t="s">
        <v>5364</v>
      </c>
      <c r="B2343" s="91" t="s">
        <v>4893</v>
      </c>
      <c r="C2343" s="91" t="s">
        <v>1003</v>
      </c>
      <c r="D2343" s="91" t="s">
        <v>5252</v>
      </c>
      <c r="E2343" s="92" t="s">
        <v>5253</v>
      </c>
      <c r="F2343" s="93" t="s">
        <v>363</v>
      </c>
      <c r="G2343" s="98">
        <v>0.7</v>
      </c>
      <c r="H2343" s="95">
        <f>ROUND(I2343/G2343,2)</f>
        <v>126984.11</v>
      </c>
      <c r="I2343" s="96">
        <v>88888.88</v>
      </c>
      <c r="J2343" s="95">
        <f>ROUND(H2343*$H$13*$I$13,2)</f>
        <v>141343.63</v>
      </c>
      <c r="K2343" s="96">
        <f>ROUND(G2343*J2343,2)</f>
        <v>98940.54</v>
      </c>
      <c r="L2343" s="89"/>
      <c r="M2343" s="235"/>
      <c r="N2343" s="253">
        <f>ROUND(I2343*H$13*I$13,2)</f>
        <v>98940.54</v>
      </c>
      <c r="O2343" s="254">
        <f t="shared" si="99"/>
        <v>0</v>
      </c>
    </row>
    <row r="2344" spans="1:15" s="28" customFormat="1" ht="15" outlineLevel="1" x14ac:dyDescent="0.25">
      <c r="A2344" s="90"/>
      <c r="B2344" s="91"/>
      <c r="C2344" s="91"/>
      <c r="D2344" s="91"/>
      <c r="E2344" s="103" t="s">
        <v>5365</v>
      </c>
      <c r="F2344" s="93"/>
      <c r="G2344" s="98"/>
      <c r="H2344" s="95"/>
      <c r="I2344" s="96"/>
      <c r="J2344" s="95"/>
      <c r="K2344" s="96"/>
      <c r="L2344" s="89"/>
      <c r="M2344" s="235"/>
      <c r="N2344" s="253">
        <f>ROUND(I2344*H$13*I$13,2)</f>
        <v>0</v>
      </c>
      <c r="O2344" s="254">
        <f t="shared" si="99"/>
        <v>0</v>
      </c>
    </row>
    <row r="2345" spans="1:15" s="28" customFormat="1" ht="22.5" outlineLevel="1" x14ac:dyDescent="0.25">
      <c r="A2345" s="90" t="s">
        <v>5366</v>
      </c>
      <c r="B2345" s="91" t="s">
        <v>4893</v>
      </c>
      <c r="C2345" s="91" t="s">
        <v>1007</v>
      </c>
      <c r="D2345" s="91" t="s">
        <v>299</v>
      </c>
      <c r="E2345" s="92" t="s">
        <v>300</v>
      </c>
      <c r="F2345" s="93" t="s">
        <v>172</v>
      </c>
      <c r="G2345" s="97">
        <v>0.12770000000000001</v>
      </c>
      <c r="H2345" s="95">
        <f>ROUND(I2345/G2345,2)</f>
        <v>1397684.65</v>
      </c>
      <c r="I2345" s="96">
        <v>178484.33</v>
      </c>
      <c r="J2345" s="95">
        <f>ROUND(H2345*$H$13*$I$13,2)</f>
        <v>1555736.51</v>
      </c>
      <c r="K2345" s="96">
        <f>ROUND(G2345*J2345,2)</f>
        <v>198667.55</v>
      </c>
      <c r="L2345" s="89"/>
      <c r="M2345" s="235"/>
      <c r="N2345" s="253">
        <f>ROUND(I2345*H$13*I$13,2)</f>
        <v>198667.55</v>
      </c>
      <c r="O2345" s="254">
        <f t="shared" si="99"/>
        <v>0</v>
      </c>
    </row>
    <row r="2346" spans="1:15" s="28" customFormat="1" ht="15" outlineLevel="1" x14ac:dyDescent="0.25">
      <c r="A2346" s="90" t="s">
        <v>5367</v>
      </c>
      <c r="B2346" s="91" t="s">
        <v>4893</v>
      </c>
      <c r="C2346" s="91" t="s">
        <v>1009</v>
      </c>
      <c r="D2346" s="91" t="s">
        <v>350</v>
      </c>
      <c r="E2346" s="92" t="s">
        <v>5244</v>
      </c>
      <c r="F2346" s="93" t="s">
        <v>185</v>
      </c>
      <c r="G2346" s="101">
        <v>12.771000000000001</v>
      </c>
      <c r="H2346" s="95">
        <f>ROUND(I2346/G2346,2)</f>
        <v>7024.29</v>
      </c>
      <c r="I2346" s="96">
        <v>89707.25</v>
      </c>
      <c r="J2346" s="95">
        <f>ROUND(H2346*$H$13*$I$13,2)</f>
        <v>7818.61</v>
      </c>
      <c r="K2346" s="96">
        <f>ROUND(G2346*J2346,2)</f>
        <v>99851.47</v>
      </c>
      <c r="L2346" s="89"/>
      <c r="M2346" s="235"/>
      <c r="N2346" s="253">
        <f>ROUND(I2346*H$13*I$13,2)</f>
        <v>99851.45</v>
      </c>
      <c r="O2346" s="254">
        <f t="shared" si="99"/>
        <v>-0.02</v>
      </c>
    </row>
    <row r="2347" spans="1:15" s="28" customFormat="1" ht="15" outlineLevel="1" x14ac:dyDescent="0.25">
      <c r="A2347" s="90" t="s">
        <v>5368</v>
      </c>
      <c r="B2347" s="91" t="s">
        <v>4893</v>
      </c>
      <c r="C2347" s="91" t="s">
        <v>1011</v>
      </c>
      <c r="D2347" s="91" t="s">
        <v>331</v>
      </c>
      <c r="E2347" s="92" t="s">
        <v>332</v>
      </c>
      <c r="F2347" s="93" t="s">
        <v>297</v>
      </c>
      <c r="G2347" s="97">
        <v>0.94289999999999996</v>
      </c>
      <c r="H2347" s="95">
        <f>ROUND(I2347/G2347,2)</f>
        <v>56751.08</v>
      </c>
      <c r="I2347" s="96">
        <v>53510.59</v>
      </c>
      <c r="J2347" s="95">
        <f>ROUND(H2347*$H$13*$I$13,2)</f>
        <v>63168.56</v>
      </c>
      <c r="K2347" s="96">
        <f>ROUND(G2347*J2347,2)</f>
        <v>59561.64</v>
      </c>
      <c r="L2347" s="89"/>
      <c r="M2347" s="235"/>
      <c r="N2347" s="253">
        <f>ROUND(I2347*H$13*I$13,2)</f>
        <v>59561.63</v>
      </c>
      <c r="O2347" s="254">
        <f t="shared" si="99"/>
        <v>-0.01</v>
      </c>
    </row>
    <row r="2348" spans="1:15" s="28" customFormat="1" ht="15" outlineLevel="1" x14ac:dyDescent="0.25">
      <c r="A2348" s="90" t="s">
        <v>5369</v>
      </c>
      <c r="B2348" s="91" t="s">
        <v>4893</v>
      </c>
      <c r="C2348" s="91" t="s">
        <v>1013</v>
      </c>
      <c r="D2348" s="91" t="s">
        <v>344</v>
      </c>
      <c r="E2348" s="92" t="s">
        <v>345</v>
      </c>
      <c r="F2348" s="93" t="s">
        <v>297</v>
      </c>
      <c r="G2348" s="97">
        <v>0.6905</v>
      </c>
      <c r="H2348" s="95">
        <f>ROUND(I2348/G2348,2)</f>
        <v>89228.86</v>
      </c>
      <c r="I2348" s="96">
        <v>61612.53</v>
      </c>
      <c r="J2348" s="95">
        <f>ROUND(H2348*$H$13*$I$13,2)</f>
        <v>99318.97</v>
      </c>
      <c r="K2348" s="96">
        <f>ROUND(G2348*J2348,2)</f>
        <v>68579.75</v>
      </c>
      <c r="L2348" s="89"/>
      <c r="M2348" s="235"/>
      <c r="N2348" s="253">
        <f>ROUND(I2348*H$13*I$13,2)</f>
        <v>68579.75</v>
      </c>
      <c r="O2348" s="254">
        <f t="shared" si="99"/>
        <v>0</v>
      </c>
    </row>
    <row r="2349" spans="1:15" s="28" customFormat="1" ht="22.5" outlineLevel="1" x14ac:dyDescent="0.25">
      <c r="A2349" s="90" t="s">
        <v>5370</v>
      </c>
      <c r="B2349" s="91" t="s">
        <v>4893</v>
      </c>
      <c r="C2349" s="91" t="s">
        <v>1015</v>
      </c>
      <c r="D2349" s="91" t="s">
        <v>5252</v>
      </c>
      <c r="E2349" s="92" t="s">
        <v>5253</v>
      </c>
      <c r="F2349" s="93" t="s">
        <v>363</v>
      </c>
      <c r="G2349" s="100">
        <v>1.35</v>
      </c>
      <c r="H2349" s="95">
        <f>ROUND(I2349/G2349,2)</f>
        <v>126985.12</v>
      </c>
      <c r="I2349" s="96">
        <v>171429.91</v>
      </c>
      <c r="J2349" s="95">
        <f>ROUND(H2349*$H$13*$I$13,2)</f>
        <v>141344.75</v>
      </c>
      <c r="K2349" s="96">
        <f>ROUND(G2349*J2349,2)</f>
        <v>190815.41</v>
      </c>
      <c r="L2349" s="89"/>
      <c r="M2349" s="235"/>
      <c r="N2349" s="253">
        <f>ROUND(I2349*H$13*I$13,2)</f>
        <v>190815.41</v>
      </c>
      <c r="O2349" s="254">
        <f t="shared" si="99"/>
        <v>0</v>
      </c>
    </row>
    <row r="2350" spans="1:15" s="28" customFormat="1" ht="15" outlineLevel="1" x14ac:dyDescent="0.25">
      <c r="A2350" s="90"/>
      <c r="B2350" s="91"/>
      <c r="C2350" s="91"/>
      <c r="D2350" s="91"/>
      <c r="E2350" s="103" t="s">
        <v>5371</v>
      </c>
      <c r="F2350" s="93"/>
      <c r="G2350" s="100"/>
      <c r="H2350" s="95"/>
      <c r="I2350" s="96"/>
      <c r="J2350" s="95"/>
      <c r="K2350" s="96"/>
      <c r="L2350" s="89"/>
      <c r="M2350" s="235"/>
      <c r="N2350" s="253">
        <f>ROUND(I2350*H$13*I$13,2)</f>
        <v>0</v>
      </c>
      <c r="O2350" s="254">
        <f t="shared" si="99"/>
        <v>0</v>
      </c>
    </row>
    <row r="2351" spans="1:15" s="28" customFormat="1" ht="22.5" outlineLevel="1" x14ac:dyDescent="0.25">
      <c r="A2351" s="90" t="s">
        <v>5372</v>
      </c>
      <c r="B2351" s="91" t="s">
        <v>4893</v>
      </c>
      <c r="C2351" s="91" t="s">
        <v>1018</v>
      </c>
      <c r="D2351" s="91" t="s">
        <v>299</v>
      </c>
      <c r="E2351" s="92" t="s">
        <v>300</v>
      </c>
      <c r="F2351" s="93" t="s">
        <v>172</v>
      </c>
      <c r="G2351" s="101">
        <v>0.32900000000000001</v>
      </c>
      <c r="H2351" s="95">
        <f>ROUND(I2351/G2351,2)</f>
        <v>1397683.89</v>
      </c>
      <c r="I2351" s="96">
        <v>459838</v>
      </c>
      <c r="J2351" s="95">
        <f>ROUND(H2351*$H$13*$I$13,2)</f>
        <v>1555735.66</v>
      </c>
      <c r="K2351" s="96">
        <f>ROUND(G2351*J2351,2)</f>
        <v>511837.03</v>
      </c>
      <c r="L2351" s="89"/>
      <c r="M2351" s="235"/>
      <c r="N2351" s="253">
        <f>ROUND(I2351*H$13*I$13,2)</f>
        <v>511837.03</v>
      </c>
      <c r="O2351" s="254">
        <f t="shared" si="99"/>
        <v>0</v>
      </c>
    </row>
    <row r="2352" spans="1:15" s="28" customFormat="1" ht="15" outlineLevel="1" x14ac:dyDescent="0.25">
      <c r="A2352" s="90" t="s">
        <v>5373</v>
      </c>
      <c r="B2352" s="91" t="s">
        <v>4893</v>
      </c>
      <c r="C2352" s="91" t="s">
        <v>1020</v>
      </c>
      <c r="D2352" s="91" t="s">
        <v>350</v>
      </c>
      <c r="E2352" s="92" t="s">
        <v>5244</v>
      </c>
      <c r="F2352" s="93" t="s">
        <v>185</v>
      </c>
      <c r="G2352" s="97">
        <v>33.218499999999999</v>
      </c>
      <c r="H2352" s="95">
        <f>ROUND(I2352/G2352,2)</f>
        <v>7024.29</v>
      </c>
      <c r="I2352" s="96">
        <v>233336.33</v>
      </c>
      <c r="J2352" s="95">
        <f>ROUND(H2352*$H$13*$I$13,2)</f>
        <v>7818.61</v>
      </c>
      <c r="K2352" s="96">
        <f>ROUND(G2352*J2352,2)</f>
        <v>259722.5</v>
      </c>
      <c r="L2352" s="89"/>
      <c r="M2352" s="235"/>
      <c r="N2352" s="253">
        <f>ROUND(I2352*H$13*I$13,2)</f>
        <v>259722.28</v>
      </c>
      <c r="O2352" s="254">
        <f t="shared" si="99"/>
        <v>-0.22</v>
      </c>
    </row>
    <row r="2353" spans="1:15" s="28" customFormat="1" ht="15" outlineLevel="1" x14ac:dyDescent="0.25">
      <c r="A2353" s="90" t="s">
        <v>5374</v>
      </c>
      <c r="B2353" s="91" t="s">
        <v>4893</v>
      </c>
      <c r="C2353" s="91" t="s">
        <v>5375</v>
      </c>
      <c r="D2353" s="91" t="s">
        <v>331</v>
      </c>
      <c r="E2353" s="92" t="s">
        <v>332</v>
      </c>
      <c r="F2353" s="93" t="s">
        <v>297</v>
      </c>
      <c r="G2353" s="97">
        <v>1.1403000000000001</v>
      </c>
      <c r="H2353" s="95">
        <f>ROUND(I2353/G2353,2)</f>
        <v>56751.1</v>
      </c>
      <c r="I2353" s="96">
        <v>64713.279999999999</v>
      </c>
      <c r="J2353" s="95">
        <f>ROUND(H2353*$H$13*$I$13,2)</f>
        <v>63168.58</v>
      </c>
      <c r="K2353" s="96">
        <f>ROUND(G2353*J2353,2)</f>
        <v>72031.13</v>
      </c>
      <c r="L2353" s="89"/>
      <c r="M2353" s="235"/>
      <c r="N2353" s="253">
        <f>ROUND(I2353*H$13*I$13,2)</f>
        <v>72031.14</v>
      </c>
      <c r="O2353" s="254">
        <f t="shared" si="99"/>
        <v>0.01</v>
      </c>
    </row>
    <row r="2354" spans="1:15" s="28" customFormat="1" ht="15" outlineLevel="1" x14ac:dyDescent="0.25">
      <c r="A2354" s="90" t="s">
        <v>5376</v>
      </c>
      <c r="B2354" s="91" t="s">
        <v>4893</v>
      </c>
      <c r="C2354" s="91" t="s">
        <v>5377</v>
      </c>
      <c r="D2354" s="91" t="s">
        <v>337</v>
      </c>
      <c r="E2354" s="92" t="s">
        <v>338</v>
      </c>
      <c r="F2354" s="93" t="s">
        <v>297</v>
      </c>
      <c r="G2354" s="97">
        <v>0.44330000000000003</v>
      </c>
      <c r="H2354" s="95">
        <f>ROUND(I2354/G2354,2)</f>
        <v>53679.47</v>
      </c>
      <c r="I2354" s="96">
        <v>23796.11</v>
      </c>
      <c r="J2354" s="95">
        <f>ROUND(H2354*$H$13*$I$13,2)</f>
        <v>59749.61</v>
      </c>
      <c r="K2354" s="96">
        <f>ROUND(G2354*J2354,2)</f>
        <v>26487</v>
      </c>
      <c r="L2354" s="89"/>
      <c r="M2354" s="235"/>
      <c r="N2354" s="253">
        <f>ROUND(I2354*H$13*I$13,2)</f>
        <v>26487</v>
      </c>
      <c r="O2354" s="254">
        <f t="shared" si="99"/>
        <v>0</v>
      </c>
    </row>
    <row r="2355" spans="1:15" s="28" customFormat="1" ht="15" outlineLevel="1" x14ac:dyDescent="0.25">
      <c r="A2355" s="90" t="s">
        <v>5378</v>
      </c>
      <c r="B2355" s="91" t="s">
        <v>4893</v>
      </c>
      <c r="C2355" s="91" t="s">
        <v>5379</v>
      </c>
      <c r="D2355" s="91" t="s">
        <v>344</v>
      </c>
      <c r="E2355" s="92" t="s">
        <v>345</v>
      </c>
      <c r="F2355" s="93" t="s">
        <v>297</v>
      </c>
      <c r="G2355" s="101">
        <v>0.93700000000000006</v>
      </c>
      <c r="H2355" s="95">
        <f>ROUND(I2355/G2355,2)</f>
        <v>89228.88</v>
      </c>
      <c r="I2355" s="96">
        <v>83607.460000000006</v>
      </c>
      <c r="J2355" s="95">
        <f>ROUND(H2355*$H$13*$I$13,2)</f>
        <v>99318.99</v>
      </c>
      <c r="K2355" s="96">
        <f>ROUND(G2355*J2355,2)</f>
        <v>93061.89</v>
      </c>
      <c r="L2355" s="89"/>
      <c r="M2355" s="235"/>
      <c r="N2355" s="253">
        <f>ROUND(I2355*H$13*I$13,2)</f>
        <v>93061.89</v>
      </c>
      <c r="O2355" s="254">
        <f t="shared" si="99"/>
        <v>0</v>
      </c>
    </row>
    <row r="2356" spans="1:15" s="28" customFormat="1" ht="22.5" outlineLevel="1" x14ac:dyDescent="0.25">
      <c r="A2356" s="90" t="s">
        <v>5380</v>
      </c>
      <c r="B2356" s="91" t="s">
        <v>4893</v>
      </c>
      <c r="C2356" s="91" t="s">
        <v>1022</v>
      </c>
      <c r="D2356" s="91" t="s">
        <v>5252</v>
      </c>
      <c r="E2356" s="92" t="s">
        <v>5253</v>
      </c>
      <c r="F2356" s="93" t="s">
        <v>363</v>
      </c>
      <c r="G2356" s="100">
        <v>1.63</v>
      </c>
      <c r="H2356" s="95">
        <f>ROUND(I2356/G2356,2)</f>
        <v>126984.49</v>
      </c>
      <c r="I2356" s="96">
        <v>206984.72</v>
      </c>
      <c r="J2356" s="95">
        <f>ROUND(H2356*$H$13*$I$13,2)</f>
        <v>141344.04999999999</v>
      </c>
      <c r="K2356" s="96">
        <f>ROUND(G2356*J2356,2)</f>
        <v>230390.8</v>
      </c>
      <c r="L2356" s="89"/>
      <c r="M2356" s="235"/>
      <c r="N2356" s="253">
        <f>ROUND(I2356*H$13*I$13,2)</f>
        <v>230390.8</v>
      </c>
      <c r="O2356" s="254">
        <f t="shared" si="99"/>
        <v>0</v>
      </c>
    </row>
    <row r="2357" spans="1:15" s="28" customFormat="1" ht="15" outlineLevel="1" x14ac:dyDescent="0.25">
      <c r="A2357" s="90"/>
      <c r="B2357" s="91"/>
      <c r="C2357" s="91"/>
      <c r="D2357" s="91"/>
      <c r="E2357" s="103" t="s">
        <v>5381</v>
      </c>
      <c r="F2357" s="93"/>
      <c r="G2357" s="100"/>
      <c r="H2357" s="95"/>
      <c r="I2357" s="96"/>
      <c r="J2357" s="95"/>
      <c r="K2357" s="96"/>
      <c r="L2357" s="89"/>
      <c r="M2357" s="235"/>
      <c r="N2357" s="253">
        <f>ROUND(I2357*H$13*I$13,2)</f>
        <v>0</v>
      </c>
      <c r="O2357" s="254">
        <f t="shared" si="99"/>
        <v>0</v>
      </c>
    </row>
    <row r="2358" spans="1:15" s="28" customFormat="1" ht="15" outlineLevel="1" x14ac:dyDescent="0.25">
      <c r="A2358" s="90" t="s">
        <v>5382</v>
      </c>
      <c r="B2358" s="91" t="s">
        <v>4893</v>
      </c>
      <c r="C2358" s="91" t="s">
        <v>1024</v>
      </c>
      <c r="D2358" s="91" t="s">
        <v>4252</v>
      </c>
      <c r="E2358" s="92" t="s">
        <v>4253</v>
      </c>
      <c r="F2358" s="93" t="s">
        <v>172</v>
      </c>
      <c r="G2358" s="101">
        <v>2.5999999999999999E-2</v>
      </c>
      <c r="H2358" s="95">
        <f>ROUND(I2358/G2358,2)</f>
        <v>232551.92</v>
      </c>
      <c r="I2358" s="96">
        <v>6046.35</v>
      </c>
      <c r="J2358" s="95">
        <f>ROUND(H2358*$H$13*$I$13,2)</f>
        <v>258849.17</v>
      </c>
      <c r="K2358" s="96">
        <f>ROUND(G2358*J2358,2)</f>
        <v>6730.08</v>
      </c>
      <c r="L2358" s="89"/>
      <c r="M2358" s="235"/>
      <c r="N2358" s="253">
        <f>ROUND(I2358*H$13*I$13,2)</f>
        <v>6730.08</v>
      </c>
      <c r="O2358" s="254">
        <f t="shared" si="99"/>
        <v>0</v>
      </c>
    </row>
    <row r="2359" spans="1:15" s="28" customFormat="1" ht="15" outlineLevel="1" x14ac:dyDescent="0.25">
      <c r="A2359" s="90" t="s">
        <v>5383</v>
      </c>
      <c r="B2359" s="91" t="s">
        <v>4893</v>
      </c>
      <c r="C2359" s="91" t="s">
        <v>5384</v>
      </c>
      <c r="D2359" s="91" t="s">
        <v>5240</v>
      </c>
      <c r="E2359" s="92" t="s">
        <v>5241</v>
      </c>
      <c r="F2359" s="93" t="s">
        <v>185</v>
      </c>
      <c r="G2359" s="101">
        <v>2.6520000000000001</v>
      </c>
      <c r="H2359" s="95">
        <f>ROUND(I2359/G2359,2)</f>
        <v>5787.72</v>
      </c>
      <c r="I2359" s="96">
        <v>15349.03</v>
      </c>
      <c r="J2359" s="95">
        <f>ROUND(H2359*$H$13*$I$13,2)</f>
        <v>6442.2</v>
      </c>
      <c r="K2359" s="96">
        <f>ROUND(G2359*J2359,2)</f>
        <v>17084.71</v>
      </c>
      <c r="L2359" s="89"/>
      <c r="M2359" s="235"/>
      <c r="N2359" s="253">
        <f>ROUND(I2359*H$13*I$13,2)</f>
        <v>17084.72</v>
      </c>
      <c r="O2359" s="254">
        <f t="shared" si="99"/>
        <v>0.01</v>
      </c>
    </row>
    <row r="2360" spans="1:15" s="28" customFormat="1" ht="22.5" outlineLevel="1" x14ac:dyDescent="0.25">
      <c r="A2360" s="90" t="s">
        <v>5385</v>
      </c>
      <c r="B2360" s="91" t="s">
        <v>4893</v>
      </c>
      <c r="C2360" s="91" t="s">
        <v>1026</v>
      </c>
      <c r="D2360" s="91" t="s">
        <v>299</v>
      </c>
      <c r="E2360" s="92" t="s">
        <v>300</v>
      </c>
      <c r="F2360" s="93" t="s">
        <v>172</v>
      </c>
      <c r="G2360" s="101">
        <v>0.154</v>
      </c>
      <c r="H2360" s="95">
        <f>ROUND(I2360/G2360,2)</f>
        <v>1397686.23</v>
      </c>
      <c r="I2360" s="96">
        <v>215243.68</v>
      </c>
      <c r="J2360" s="95">
        <f>ROUND(H2360*$H$13*$I$13,2)</f>
        <v>1555738.27</v>
      </c>
      <c r="K2360" s="96">
        <f>ROUND(G2360*J2360,2)</f>
        <v>239583.69</v>
      </c>
      <c r="L2360" s="89"/>
      <c r="M2360" s="235"/>
      <c r="N2360" s="253">
        <f>ROUND(I2360*H$13*I$13,2)</f>
        <v>239583.69</v>
      </c>
      <c r="O2360" s="254">
        <f t="shared" si="99"/>
        <v>0</v>
      </c>
    </row>
    <row r="2361" spans="1:15" s="28" customFormat="1" ht="15" outlineLevel="1" x14ac:dyDescent="0.25">
      <c r="A2361" s="90" t="s">
        <v>5386</v>
      </c>
      <c r="B2361" s="91" t="s">
        <v>4893</v>
      </c>
      <c r="C2361" s="91" t="s">
        <v>1028</v>
      </c>
      <c r="D2361" s="91" t="s">
        <v>350</v>
      </c>
      <c r="E2361" s="92" t="s">
        <v>5244</v>
      </c>
      <c r="F2361" s="93" t="s">
        <v>185</v>
      </c>
      <c r="G2361" s="101">
        <v>15.631</v>
      </c>
      <c r="H2361" s="95">
        <f>ROUND(I2361/G2361,2)</f>
        <v>7024.29</v>
      </c>
      <c r="I2361" s="96">
        <v>109796.64</v>
      </c>
      <c r="J2361" s="95">
        <f>ROUND(H2361*$H$13*$I$13,2)</f>
        <v>7818.61</v>
      </c>
      <c r="K2361" s="96">
        <f>ROUND(G2361*J2361,2)</f>
        <v>122212.69</v>
      </c>
      <c r="L2361" s="89"/>
      <c r="M2361" s="235"/>
      <c r="N2361" s="253">
        <f>ROUND(I2361*H$13*I$13,2)</f>
        <v>122212.58</v>
      </c>
      <c r="O2361" s="254">
        <f t="shared" si="99"/>
        <v>-0.11</v>
      </c>
    </row>
    <row r="2362" spans="1:15" s="28" customFormat="1" ht="15" outlineLevel="1" x14ac:dyDescent="0.25">
      <c r="A2362" s="90" t="s">
        <v>5387</v>
      </c>
      <c r="B2362" s="91" t="s">
        <v>4893</v>
      </c>
      <c r="C2362" s="91" t="s">
        <v>5388</v>
      </c>
      <c r="D2362" s="91" t="s">
        <v>295</v>
      </c>
      <c r="E2362" s="92" t="s">
        <v>296</v>
      </c>
      <c r="F2362" s="93" t="s">
        <v>297</v>
      </c>
      <c r="G2362" s="101">
        <v>0.13800000000000001</v>
      </c>
      <c r="H2362" s="95">
        <f>ROUND(I2362/G2362,2)</f>
        <v>54617.03</v>
      </c>
      <c r="I2362" s="96">
        <v>7537.15</v>
      </c>
      <c r="J2362" s="95">
        <f>ROUND(H2362*$H$13*$I$13,2)</f>
        <v>60793.19</v>
      </c>
      <c r="K2362" s="96">
        <f>ROUND(G2362*J2362,2)</f>
        <v>8389.4599999999991</v>
      </c>
      <c r="L2362" s="89"/>
      <c r="M2362" s="235"/>
      <c r="N2362" s="253">
        <f>ROUND(I2362*H$13*I$13,2)</f>
        <v>8389.4599999999991</v>
      </c>
      <c r="O2362" s="254">
        <f t="shared" si="99"/>
        <v>0</v>
      </c>
    </row>
    <row r="2363" spans="1:15" s="28" customFormat="1" ht="15" outlineLevel="1" x14ac:dyDescent="0.25">
      <c r="A2363" s="90" t="s">
        <v>5389</v>
      </c>
      <c r="B2363" s="91" t="s">
        <v>4893</v>
      </c>
      <c r="C2363" s="91" t="s">
        <v>5390</v>
      </c>
      <c r="D2363" s="91" t="s">
        <v>331</v>
      </c>
      <c r="E2363" s="92" t="s">
        <v>332</v>
      </c>
      <c r="F2363" s="93" t="s">
        <v>297</v>
      </c>
      <c r="G2363" s="97">
        <v>0.2361</v>
      </c>
      <c r="H2363" s="95">
        <f>ROUND(I2363/G2363,2)</f>
        <v>56750.91</v>
      </c>
      <c r="I2363" s="96">
        <v>13398.89</v>
      </c>
      <c r="J2363" s="95">
        <f>ROUND(H2363*$H$13*$I$13,2)</f>
        <v>63168.37</v>
      </c>
      <c r="K2363" s="96">
        <f>ROUND(G2363*J2363,2)</f>
        <v>14914.05</v>
      </c>
      <c r="L2363" s="89"/>
      <c r="M2363" s="235"/>
      <c r="N2363" s="253">
        <f>ROUND(I2363*H$13*I$13,2)</f>
        <v>14914.05</v>
      </c>
      <c r="O2363" s="254">
        <f t="shared" si="99"/>
        <v>0</v>
      </c>
    </row>
    <row r="2364" spans="1:15" s="28" customFormat="1" ht="15" outlineLevel="1" x14ac:dyDescent="0.25">
      <c r="A2364" s="90" t="s">
        <v>5391</v>
      </c>
      <c r="B2364" s="91" t="s">
        <v>4893</v>
      </c>
      <c r="C2364" s="91" t="s">
        <v>5392</v>
      </c>
      <c r="D2364" s="91" t="s">
        <v>344</v>
      </c>
      <c r="E2364" s="92" t="s">
        <v>345</v>
      </c>
      <c r="F2364" s="93" t="s">
        <v>297</v>
      </c>
      <c r="G2364" s="97">
        <v>0.28660000000000002</v>
      </c>
      <c r="H2364" s="95">
        <f>ROUND(I2364/G2364,2)</f>
        <v>89229.03</v>
      </c>
      <c r="I2364" s="96">
        <v>25573.040000000001</v>
      </c>
      <c r="J2364" s="95">
        <f>ROUND(H2364*$H$13*$I$13,2)</f>
        <v>99319.16</v>
      </c>
      <c r="K2364" s="96">
        <f>ROUND(G2364*J2364,2)</f>
        <v>28464.87</v>
      </c>
      <c r="L2364" s="89"/>
      <c r="M2364" s="235"/>
      <c r="N2364" s="253">
        <f>ROUND(I2364*H$13*I$13,2)</f>
        <v>28464.87</v>
      </c>
      <c r="O2364" s="254">
        <f t="shared" si="99"/>
        <v>0</v>
      </c>
    </row>
    <row r="2365" spans="1:15" s="28" customFormat="1" ht="22.5" outlineLevel="1" x14ac:dyDescent="0.25">
      <c r="A2365" s="90" t="s">
        <v>5393</v>
      </c>
      <c r="B2365" s="91" t="s">
        <v>4893</v>
      </c>
      <c r="C2365" s="91" t="s">
        <v>1030</v>
      </c>
      <c r="D2365" s="91" t="s">
        <v>5252</v>
      </c>
      <c r="E2365" s="92" t="s">
        <v>5253</v>
      </c>
      <c r="F2365" s="93" t="s">
        <v>363</v>
      </c>
      <c r="G2365" s="101">
        <v>0.32400000000000001</v>
      </c>
      <c r="H2365" s="95">
        <f>ROUND(I2365/G2365,2)</f>
        <v>126982.19</v>
      </c>
      <c r="I2365" s="96">
        <v>41142.230000000003</v>
      </c>
      <c r="J2365" s="95">
        <f>ROUND(H2365*$H$13*$I$13,2)</f>
        <v>141341.49</v>
      </c>
      <c r="K2365" s="96">
        <f>ROUND(G2365*J2365,2)</f>
        <v>45794.64</v>
      </c>
      <c r="L2365" s="89"/>
      <c r="M2365" s="235"/>
      <c r="N2365" s="253">
        <f>ROUND(I2365*H$13*I$13,2)</f>
        <v>45794.64</v>
      </c>
      <c r="O2365" s="254">
        <f t="shared" si="99"/>
        <v>0</v>
      </c>
    </row>
    <row r="2366" spans="1:15" s="28" customFormat="1" ht="15" outlineLevel="1" x14ac:dyDescent="0.25">
      <c r="A2366" s="90"/>
      <c r="B2366" s="91"/>
      <c r="C2366" s="91"/>
      <c r="D2366" s="91"/>
      <c r="E2366" s="103" t="s">
        <v>5394</v>
      </c>
      <c r="F2366" s="93"/>
      <c r="G2366" s="101"/>
      <c r="H2366" s="95"/>
      <c r="I2366" s="96"/>
      <c r="J2366" s="95"/>
      <c r="K2366" s="96"/>
      <c r="L2366" s="89"/>
      <c r="M2366" s="235"/>
      <c r="N2366" s="253">
        <f>ROUND(I2366*H$13*I$13,2)</f>
        <v>0</v>
      </c>
      <c r="O2366" s="254">
        <f t="shared" si="99"/>
        <v>0</v>
      </c>
    </row>
    <row r="2367" spans="1:15" s="28" customFormat="1" ht="15" outlineLevel="1" x14ac:dyDescent="0.25">
      <c r="A2367" s="90" t="s">
        <v>5395</v>
      </c>
      <c r="B2367" s="91" t="s">
        <v>4893</v>
      </c>
      <c r="C2367" s="91" t="s">
        <v>1034</v>
      </c>
      <c r="D2367" s="91" t="s">
        <v>4252</v>
      </c>
      <c r="E2367" s="92" t="s">
        <v>4253</v>
      </c>
      <c r="F2367" s="93" t="s">
        <v>172</v>
      </c>
      <c r="G2367" s="97">
        <v>0.2883</v>
      </c>
      <c r="H2367" s="95">
        <f>ROUND(I2367/G2367,2)</f>
        <v>232529.8</v>
      </c>
      <c r="I2367" s="96">
        <v>67038.34</v>
      </c>
      <c r="J2367" s="95">
        <f>ROUND(H2367*$H$13*$I$13,2)</f>
        <v>258824.55</v>
      </c>
      <c r="K2367" s="96">
        <f>ROUND(G2367*J2367,2)</f>
        <v>74619.12</v>
      </c>
      <c r="L2367" s="89"/>
      <c r="M2367" s="235"/>
      <c r="N2367" s="253">
        <f>ROUND(I2367*H$13*I$13,2)</f>
        <v>74619.12</v>
      </c>
      <c r="O2367" s="254">
        <f t="shared" si="99"/>
        <v>0</v>
      </c>
    </row>
    <row r="2368" spans="1:15" s="28" customFormat="1" ht="15" outlineLevel="1" x14ac:dyDescent="0.25">
      <c r="A2368" s="90" t="s">
        <v>5396</v>
      </c>
      <c r="B2368" s="91" t="s">
        <v>4893</v>
      </c>
      <c r="C2368" s="91" t="s">
        <v>5397</v>
      </c>
      <c r="D2368" s="91" t="s">
        <v>5240</v>
      </c>
      <c r="E2368" s="92" t="s">
        <v>5241</v>
      </c>
      <c r="F2368" s="93" t="s">
        <v>185</v>
      </c>
      <c r="G2368" s="97">
        <v>29.406600000000001</v>
      </c>
      <c r="H2368" s="95">
        <f>ROUND(I2368/G2368,2)</f>
        <v>5787.71</v>
      </c>
      <c r="I2368" s="96">
        <v>170196.74</v>
      </c>
      <c r="J2368" s="95">
        <f>ROUND(H2368*$H$13*$I$13,2)</f>
        <v>6442.19</v>
      </c>
      <c r="K2368" s="96">
        <f>ROUND(G2368*J2368,2)</f>
        <v>189442.9</v>
      </c>
      <c r="L2368" s="89"/>
      <c r="M2368" s="235"/>
      <c r="N2368" s="253">
        <f>ROUND(I2368*H$13*I$13,2)</f>
        <v>189442.79</v>
      </c>
      <c r="O2368" s="254">
        <f t="shared" si="99"/>
        <v>-0.11</v>
      </c>
    </row>
    <row r="2369" spans="1:15" s="28" customFormat="1" ht="22.5" outlineLevel="1" x14ac:dyDescent="0.25">
      <c r="A2369" s="90" t="s">
        <v>5398</v>
      </c>
      <c r="B2369" s="91" t="s">
        <v>4893</v>
      </c>
      <c r="C2369" s="91" t="s">
        <v>1036</v>
      </c>
      <c r="D2369" s="91" t="s">
        <v>299</v>
      </c>
      <c r="E2369" s="92" t="s">
        <v>300</v>
      </c>
      <c r="F2369" s="93" t="s">
        <v>172</v>
      </c>
      <c r="G2369" s="101">
        <v>2.6160000000000001</v>
      </c>
      <c r="H2369" s="95">
        <f>ROUND(I2369/G2369,2)</f>
        <v>1397682.57</v>
      </c>
      <c r="I2369" s="96">
        <v>3656337.61</v>
      </c>
      <c r="J2369" s="95">
        <f>ROUND(H2369*$H$13*$I$13,2)</f>
        <v>1555734.19</v>
      </c>
      <c r="K2369" s="96">
        <f>ROUND(G2369*J2369,2)</f>
        <v>4069800.64</v>
      </c>
      <c r="L2369" s="89"/>
      <c r="M2369" s="235"/>
      <c r="N2369" s="253">
        <f>ROUND(I2369*H$13*I$13,2)</f>
        <v>4069800.65</v>
      </c>
      <c r="O2369" s="254">
        <f t="shared" si="99"/>
        <v>0.01</v>
      </c>
    </row>
    <row r="2370" spans="1:15" s="28" customFormat="1" ht="15" outlineLevel="1" x14ac:dyDescent="0.25">
      <c r="A2370" s="90" t="s">
        <v>5399</v>
      </c>
      <c r="B2370" s="91" t="s">
        <v>4893</v>
      </c>
      <c r="C2370" s="91" t="s">
        <v>1039</v>
      </c>
      <c r="D2370" s="91" t="s">
        <v>350</v>
      </c>
      <c r="E2370" s="92" t="s">
        <v>5244</v>
      </c>
      <c r="F2370" s="93" t="s">
        <v>185</v>
      </c>
      <c r="G2370" s="101">
        <v>265.31400000000002</v>
      </c>
      <c r="H2370" s="95">
        <f>ROUND(I2370/G2370,2)</f>
        <v>7024.29</v>
      </c>
      <c r="I2370" s="96">
        <v>1863642.28</v>
      </c>
      <c r="J2370" s="95">
        <f>ROUND(H2370*$H$13*$I$13,2)</f>
        <v>7818.61</v>
      </c>
      <c r="K2370" s="96">
        <f>ROUND(G2370*J2370,2)</f>
        <v>2074386.69</v>
      </c>
      <c r="L2370" s="89"/>
      <c r="M2370" s="235"/>
      <c r="N2370" s="253">
        <f>ROUND(I2370*H$13*I$13,2)</f>
        <v>2074385.19</v>
      </c>
      <c r="O2370" s="254">
        <f t="shared" si="99"/>
        <v>-1.5</v>
      </c>
    </row>
    <row r="2371" spans="1:15" s="28" customFormat="1" ht="15" outlineLevel="1" x14ac:dyDescent="0.25">
      <c r="A2371" s="90" t="s">
        <v>5400</v>
      </c>
      <c r="B2371" s="91" t="s">
        <v>4893</v>
      </c>
      <c r="C2371" s="91" t="s">
        <v>1043</v>
      </c>
      <c r="D2371" s="91" t="s">
        <v>295</v>
      </c>
      <c r="E2371" s="92" t="s">
        <v>296</v>
      </c>
      <c r="F2371" s="93" t="s">
        <v>297</v>
      </c>
      <c r="G2371" s="102">
        <v>2.552556</v>
      </c>
      <c r="H2371" s="95">
        <f>ROUND(I2371/G2371,2)</f>
        <v>54617.18</v>
      </c>
      <c r="I2371" s="96">
        <v>139413.41</v>
      </c>
      <c r="J2371" s="95">
        <f>ROUND(H2371*$H$13*$I$13,2)</f>
        <v>60793.36</v>
      </c>
      <c r="K2371" s="96">
        <f>ROUND(G2371*J2371,2)</f>
        <v>155178.46</v>
      </c>
      <c r="L2371" s="89"/>
      <c r="M2371" s="235"/>
      <c r="N2371" s="253">
        <f>ROUND(I2371*H$13*I$13,2)</f>
        <v>155178.45000000001</v>
      </c>
      <c r="O2371" s="254">
        <f t="shared" si="99"/>
        <v>-0.01</v>
      </c>
    </row>
    <row r="2372" spans="1:15" s="28" customFormat="1" ht="15" outlineLevel="1" x14ac:dyDescent="0.25">
      <c r="A2372" s="90" t="s">
        <v>5401</v>
      </c>
      <c r="B2372" s="91" t="s">
        <v>4893</v>
      </c>
      <c r="C2372" s="91" t="s">
        <v>5402</v>
      </c>
      <c r="D2372" s="91" t="s">
        <v>331</v>
      </c>
      <c r="E2372" s="92" t="s">
        <v>332</v>
      </c>
      <c r="F2372" s="93" t="s">
        <v>297</v>
      </c>
      <c r="G2372" s="162">
        <v>4.5270967999999998</v>
      </c>
      <c r="H2372" s="95">
        <f>ROUND(I2372/G2372,2)</f>
        <v>56751.09</v>
      </c>
      <c r="I2372" s="96">
        <v>256917.67</v>
      </c>
      <c r="J2372" s="95">
        <f>ROUND(H2372*$H$13*$I$13,2)</f>
        <v>63168.57</v>
      </c>
      <c r="K2372" s="96">
        <f>ROUND(G2372*J2372,2)</f>
        <v>285970.23</v>
      </c>
      <c r="L2372" s="89"/>
      <c r="M2372" s="235"/>
      <c r="N2372" s="253">
        <f>ROUND(I2372*H$13*I$13,2)</f>
        <v>285970.23</v>
      </c>
      <c r="O2372" s="254">
        <f t="shared" si="99"/>
        <v>0</v>
      </c>
    </row>
    <row r="2373" spans="1:15" s="28" customFormat="1" ht="15" outlineLevel="1" x14ac:dyDescent="0.25">
      <c r="A2373" s="90" t="s">
        <v>5403</v>
      </c>
      <c r="B2373" s="91" t="s">
        <v>4893</v>
      </c>
      <c r="C2373" s="91" t="s">
        <v>5404</v>
      </c>
      <c r="D2373" s="91" t="s">
        <v>337</v>
      </c>
      <c r="E2373" s="92" t="s">
        <v>338</v>
      </c>
      <c r="F2373" s="93" t="s">
        <v>297</v>
      </c>
      <c r="G2373" s="102">
        <v>0.47623199999999999</v>
      </c>
      <c r="H2373" s="95">
        <f>ROUND(I2373/G2373,2)</f>
        <v>53679.38</v>
      </c>
      <c r="I2373" s="96">
        <v>25563.84</v>
      </c>
      <c r="J2373" s="95">
        <f>ROUND(H2373*$H$13*$I$13,2)</f>
        <v>59749.51</v>
      </c>
      <c r="K2373" s="96">
        <f>ROUND(G2373*J2373,2)</f>
        <v>28454.63</v>
      </c>
      <c r="L2373" s="89"/>
      <c r="M2373" s="235"/>
      <c r="N2373" s="253">
        <f>ROUND(I2373*H$13*I$13,2)</f>
        <v>28454.63</v>
      </c>
      <c r="O2373" s="254">
        <f t="shared" si="99"/>
        <v>0</v>
      </c>
    </row>
    <row r="2374" spans="1:15" s="28" customFormat="1" ht="15" outlineLevel="1" x14ac:dyDescent="0.25">
      <c r="A2374" s="90" t="s">
        <v>5405</v>
      </c>
      <c r="B2374" s="91" t="s">
        <v>4893</v>
      </c>
      <c r="C2374" s="91" t="s">
        <v>5406</v>
      </c>
      <c r="D2374" s="91" t="s">
        <v>320</v>
      </c>
      <c r="E2374" s="92" t="s">
        <v>321</v>
      </c>
      <c r="F2374" s="93" t="s">
        <v>297</v>
      </c>
      <c r="G2374" s="97">
        <v>1.7413000000000001</v>
      </c>
      <c r="H2374" s="95">
        <f>ROUND(I2374/G2374,2)</f>
        <v>53679.41</v>
      </c>
      <c r="I2374" s="96">
        <v>93471.96</v>
      </c>
      <c r="J2374" s="95">
        <f>ROUND(H2374*$H$13*$I$13,2)</f>
        <v>59749.54</v>
      </c>
      <c r="K2374" s="96">
        <f>ROUND(G2374*J2374,2)</f>
        <v>104041.87</v>
      </c>
      <c r="L2374" s="89"/>
      <c r="M2374" s="235"/>
      <c r="N2374" s="253">
        <f>ROUND(I2374*H$13*I$13,2)</f>
        <v>104041.88</v>
      </c>
      <c r="O2374" s="254">
        <f t="shared" si="99"/>
        <v>0.01</v>
      </c>
    </row>
    <row r="2375" spans="1:15" s="28" customFormat="1" ht="15" outlineLevel="1" x14ac:dyDescent="0.25">
      <c r="A2375" s="90" t="s">
        <v>5407</v>
      </c>
      <c r="B2375" s="91" t="s">
        <v>4893</v>
      </c>
      <c r="C2375" s="91" t="s">
        <v>5408</v>
      </c>
      <c r="D2375" s="91" t="s">
        <v>4720</v>
      </c>
      <c r="E2375" s="92" t="s">
        <v>4721</v>
      </c>
      <c r="F2375" s="93" t="s">
        <v>297</v>
      </c>
      <c r="G2375" s="97">
        <v>3.6844000000000001</v>
      </c>
      <c r="H2375" s="95">
        <f>ROUND(I2375/G2375,2)</f>
        <v>53679.39</v>
      </c>
      <c r="I2375" s="96">
        <v>197776.34</v>
      </c>
      <c r="J2375" s="95">
        <f>ROUND(H2375*$H$13*$I$13,2)</f>
        <v>59749.52</v>
      </c>
      <c r="K2375" s="96">
        <f>ROUND(G2375*J2375,2)</f>
        <v>220141.13</v>
      </c>
      <c r="L2375" s="89"/>
      <c r="M2375" s="235"/>
      <c r="N2375" s="253">
        <f>ROUND(I2375*H$13*I$13,2)</f>
        <v>220141.13</v>
      </c>
      <c r="O2375" s="254">
        <f t="shared" si="99"/>
        <v>0</v>
      </c>
    </row>
    <row r="2376" spans="1:15" s="28" customFormat="1" ht="15" outlineLevel="1" x14ac:dyDescent="0.25">
      <c r="A2376" s="90" t="s">
        <v>5409</v>
      </c>
      <c r="B2376" s="91" t="s">
        <v>4893</v>
      </c>
      <c r="C2376" s="91" t="s">
        <v>5410</v>
      </c>
      <c r="D2376" s="91" t="s">
        <v>344</v>
      </c>
      <c r="E2376" s="92" t="s">
        <v>345</v>
      </c>
      <c r="F2376" s="93" t="s">
        <v>297</v>
      </c>
      <c r="G2376" s="162">
        <v>5.4048271999999997</v>
      </c>
      <c r="H2376" s="95">
        <f>ROUND(I2376/G2376,2)</f>
        <v>89228.91</v>
      </c>
      <c r="I2376" s="96">
        <v>482266.86</v>
      </c>
      <c r="J2376" s="95">
        <f>ROUND(H2376*$H$13*$I$13,2)</f>
        <v>99319.02</v>
      </c>
      <c r="K2376" s="96">
        <f>ROUND(G2376*J2376,2)</f>
        <v>536802.14</v>
      </c>
      <c r="L2376" s="89"/>
      <c r="M2376" s="235"/>
      <c r="N2376" s="253">
        <f>ROUND(I2376*H$13*I$13,2)</f>
        <v>536802.18000000005</v>
      </c>
      <c r="O2376" s="254">
        <f t="shared" si="99"/>
        <v>0.04</v>
      </c>
    </row>
    <row r="2377" spans="1:15" s="28" customFormat="1" ht="22.5" outlineLevel="1" x14ac:dyDescent="0.25">
      <c r="A2377" s="90" t="s">
        <v>5411</v>
      </c>
      <c r="B2377" s="91" t="s">
        <v>4893</v>
      </c>
      <c r="C2377" s="91" t="s">
        <v>1047</v>
      </c>
      <c r="D2377" s="91" t="s">
        <v>5252</v>
      </c>
      <c r="E2377" s="92" t="s">
        <v>5253</v>
      </c>
      <c r="F2377" s="93" t="s">
        <v>363</v>
      </c>
      <c r="G2377" s="100">
        <v>5.22</v>
      </c>
      <c r="H2377" s="95">
        <f>ROUND(I2377/G2377,2)</f>
        <v>126984.85</v>
      </c>
      <c r="I2377" s="96">
        <v>662860.91</v>
      </c>
      <c r="J2377" s="95">
        <f>ROUND(H2377*$H$13*$I$13,2)</f>
        <v>141344.45000000001</v>
      </c>
      <c r="K2377" s="96">
        <f>ROUND(G2377*J2377,2)</f>
        <v>737818.03</v>
      </c>
      <c r="L2377" s="89"/>
      <c r="M2377" s="235"/>
      <c r="N2377" s="253">
        <f>ROUND(I2377*H$13*I$13,2)</f>
        <v>737818.02</v>
      </c>
      <c r="O2377" s="254">
        <f t="shared" si="99"/>
        <v>-0.01</v>
      </c>
    </row>
    <row r="2378" spans="1:15" s="28" customFormat="1" ht="15" outlineLevel="1" x14ac:dyDescent="0.25">
      <c r="A2378" s="90"/>
      <c r="B2378" s="91"/>
      <c r="C2378" s="91"/>
      <c r="D2378" s="91"/>
      <c r="E2378" s="103" t="s">
        <v>5412</v>
      </c>
      <c r="F2378" s="93"/>
      <c r="G2378" s="100"/>
      <c r="H2378" s="95"/>
      <c r="I2378" s="96"/>
      <c r="J2378" s="95"/>
      <c r="K2378" s="96"/>
      <c r="L2378" s="89"/>
      <c r="M2378" s="235"/>
      <c r="N2378" s="253">
        <f>ROUND(I2378*H$13*I$13,2)</f>
        <v>0</v>
      </c>
      <c r="O2378" s="254">
        <f t="shared" si="99"/>
        <v>0</v>
      </c>
    </row>
    <row r="2379" spans="1:15" s="28" customFormat="1" ht="15" outlineLevel="1" x14ac:dyDescent="0.25">
      <c r="A2379" s="90" t="s">
        <v>5413</v>
      </c>
      <c r="B2379" s="91" t="s">
        <v>4893</v>
      </c>
      <c r="C2379" s="91" t="s">
        <v>1054</v>
      </c>
      <c r="D2379" s="91" t="s">
        <v>4252</v>
      </c>
      <c r="E2379" s="92" t="s">
        <v>4253</v>
      </c>
      <c r="F2379" s="93" t="s">
        <v>172</v>
      </c>
      <c r="G2379" s="101">
        <v>2.5000000000000001E-2</v>
      </c>
      <c r="H2379" s="95">
        <f>ROUND(I2379/G2379,2)</f>
        <v>232554</v>
      </c>
      <c r="I2379" s="96">
        <v>5813.85</v>
      </c>
      <c r="J2379" s="95">
        <f>ROUND(H2379*$H$13*$I$13,2)</f>
        <v>258851.49</v>
      </c>
      <c r="K2379" s="96">
        <f>ROUND(G2379*J2379,2)</f>
        <v>6471.29</v>
      </c>
      <c r="L2379" s="89"/>
      <c r="M2379" s="235"/>
      <c r="N2379" s="253">
        <f>ROUND(I2379*H$13*I$13,2)</f>
        <v>6471.29</v>
      </c>
      <c r="O2379" s="254">
        <f t="shared" si="99"/>
        <v>0</v>
      </c>
    </row>
    <row r="2380" spans="1:15" s="28" customFormat="1" ht="15" outlineLevel="1" x14ac:dyDescent="0.25">
      <c r="A2380" s="90" t="s">
        <v>5414</v>
      </c>
      <c r="B2380" s="91" t="s">
        <v>4893</v>
      </c>
      <c r="C2380" s="91" t="s">
        <v>1056</v>
      </c>
      <c r="D2380" s="91" t="s">
        <v>5240</v>
      </c>
      <c r="E2380" s="92" t="s">
        <v>5241</v>
      </c>
      <c r="F2380" s="93" t="s">
        <v>185</v>
      </c>
      <c r="G2380" s="100">
        <v>2.5499999999999998</v>
      </c>
      <c r="H2380" s="95">
        <f>ROUND(I2380/G2380,2)</f>
        <v>5787.69</v>
      </c>
      <c r="I2380" s="96">
        <v>14758.61</v>
      </c>
      <c r="J2380" s="95">
        <f>ROUND(H2380*$H$13*$I$13,2)</f>
        <v>6442.17</v>
      </c>
      <c r="K2380" s="96">
        <f>ROUND(G2380*J2380,2)</f>
        <v>16427.53</v>
      </c>
      <c r="L2380" s="89"/>
      <c r="M2380" s="235"/>
      <c r="N2380" s="253">
        <f>ROUND(I2380*H$13*I$13,2)</f>
        <v>16427.53</v>
      </c>
      <c r="O2380" s="254">
        <f t="shared" si="99"/>
        <v>0</v>
      </c>
    </row>
    <row r="2381" spans="1:15" s="28" customFormat="1" ht="22.5" outlineLevel="1" x14ac:dyDescent="0.25">
      <c r="A2381" s="90" t="s">
        <v>5415</v>
      </c>
      <c r="B2381" s="91" t="s">
        <v>4893</v>
      </c>
      <c r="C2381" s="91" t="s">
        <v>1058</v>
      </c>
      <c r="D2381" s="91" t="s">
        <v>299</v>
      </c>
      <c r="E2381" s="92" t="s">
        <v>300</v>
      </c>
      <c r="F2381" s="93" t="s">
        <v>172</v>
      </c>
      <c r="G2381" s="100">
        <v>0.18</v>
      </c>
      <c r="H2381" s="95">
        <f>ROUND(I2381/G2381,2)</f>
        <v>1397680.89</v>
      </c>
      <c r="I2381" s="96">
        <v>251582.56</v>
      </c>
      <c r="J2381" s="95">
        <f>ROUND(H2381*$H$13*$I$13,2)</f>
        <v>1555732.32</v>
      </c>
      <c r="K2381" s="96">
        <f>ROUND(G2381*J2381,2)</f>
        <v>280031.82</v>
      </c>
      <c r="L2381" s="89"/>
      <c r="M2381" s="235"/>
      <c r="N2381" s="253">
        <f>ROUND(I2381*H$13*I$13,2)</f>
        <v>280031.82</v>
      </c>
      <c r="O2381" s="254">
        <f t="shared" si="99"/>
        <v>0</v>
      </c>
    </row>
    <row r="2382" spans="1:15" s="28" customFormat="1" ht="15" outlineLevel="1" x14ac:dyDescent="0.25">
      <c r="A2382" s="90" t="s">
        <v>5416</v>
      </c>
      <c r="B2382" s="91" t="s">
        <v>4893</v>
      </c>
      <c r="C2382" s="91" t="s">
        <v>5417</v>
      </c>
      <c r="D2382" s="91" t="s">
        <v>350</v>
      </c>
      <c r="E2382" s="92" t="s">
        <v>5244</v>
      </c>
      <c r="F2382" s="93" t="s">
        <v>185</v>
      </c>
      <c r="G2382" s="100">
        <v>18.27</v>
      </c>
      <c r="H2382" s="95">
        <f>ROUND(I2382/G2382,2)</f>
        <v>7024.29</v>
      </c>
      <c r="I2382" s="96">
        <v>128333.75</v>
      </c>
      <c r="J2382" s="95">
        <f>ROUND(H2382*$H$13*$I$13,2)</f>
        <v>7818.61</v>
      </c>
      <c r="K2382" s="96">
        <f>ROUND(G2382*J2382,2)</f>
        <v>142846</v>
      </c>
      <c r="L2382" s="89"/>
      <c r="M2382" s="235"/>
      <c r="N2382" s="253">
        <f>ROUND(I2382*H$13*I$13,2)</f>
        <v>142845.88</v>
      </c>
      <c r="O2382" s="254">
        <f t="shared" si="99"/>
        <v>-0.12</v>
      </c>
    </row>
    <row r="2383" spans="1:15" s="28" customFormat="1" ht="15" outlineLevel="1" x14ac:dyDescent="0.25">
      <c r="A2383" s="90" t="s">
        <v>5418</v>
      </c>
      <c r="B2383" s="91" t="s">
        <v>4893</v>
      </c>
      <c r="C2383" s="91" t="s">
        <v>5419</v>
      </c>
      <c r="D2383" s="91" t="s">
        <v>295</v>
      </c>
      <c r="E2383" s="92" t="s">
        <v>296</v>
      </c>
      <c r="F2383" s="93" t="s">
        <v>297</v>
      </c>
      <c r="G2383" s="97">
        <v>0.20250000000000001</v>
      </c>
      <c r="H2383" s="95">
        <f>ROUND(I2383/G2383,2)</f>
        <v>54617.33</v>
      </c>
      <c r="I2383" s="96">
        <v>11060.01</v>
      </c>
      <c r="J2383" s="95">
        <f>ROUND(H2383*$H$13*$I$13,2)</f>
        <v>60793.52</v>
      </c>
      <c r="K2383" s="96">
        <f>ROUND(G2383*J2383,2)</f>
        <v>12310.69</v>
      </c>
      <c r="L2383" s="89"/>
      <c r="M2383" s="235"/>
      <c r="N2383" s="253">
        <f>ROUND(I2383*H$13*I$13,2)</f>
        <v>12310.69</v>
      </c>
      <c r="O2383" s="254">
        <f t="shared" si="99"/>
        <v>0</v>
      </c>
    </row>
    <row r="2384" spans="1:15" s="28" customFormat="1" ht="15" outlineLevel="1" x14ac:dyDescent="0.25">
      <c r="A2384" s="90" t="s">
        <v>5420</v>
      </c>
      <c r="B2384" s="91" t="s">
        <v>4893</v>
      </c>
      <c r="C2384" s="91" t="s">
        <v>5421</v>
      </c>
      <c r="D2384" s="91" t="s">
        <v>331</v>
      </c>
      <c r="E2384" s="92" t="s">
        <v>332</v>
      </c>
      <c r="F2384" s="93" t="s">
        <v>297</v>
      </c>
      <c r="G2384" s="97">
        <v>0.31540000000000001</v>
      </c>
      <c r="H2384" s="95">
        <f>ROUND(I2384/G2384,2)</f>
        <v>56750.98</v>
      </c>
      <c r="I2384" s="96">
        <v>17899.259999999998</v>
      </c>
      <c r="J2384" s="95">
        <f>ROUND(H2384*$H$13*$I$13,2)</f>
        <v>63168.45</v>
      </c>
      <c r="K2384" s="96">
        <f>ROUND(G2384*J2384,2)</f>
        <v>19923.330000000002</v>
      </c>
      <c r="L2384" s="89"/>
      <c r="M2384" s="235"/>
      <c r="N2384" s="253">
        <f>ROUND(I2384*H$13*I$13,2)</f>
        <v>19923.330000000002</v>
      </c>
      <c r="O2384" s="254">
        <f t="shared" si="99"/>
        <v>0</v>
      </c>
    </row>
    <row r="2385" spans="1:15" s="28" customFormat="1" ht="15" outlineLevel="1" x14ac:dyDescent="0.25">
      <c r="A2385" s="90" t="s">
        <v>5422</v>
      </c>
      <c r="B2385" s="91" t="s">
        <v>4893</v>
      </c>
      <c r="C2385" s="91" t="s">
        <v>5423</v>
      </c>
      <c r="D2385" s="91" t="s">
        <v>337</v>
      </c>
      <c r="E2385" s="92" t="s">
        <v>338</v>
      </c>
      <c r="F2385" s="93" t="s">
        <v>297</v>
      </c>
      <c r="G2385" s="97">
        <v>0.1197</v>
      </c>
      <c r="H2385" s="95">
        <f>ROUND(I2385/G2385,2)</f>
        <v>53679.7</v>
      </c>
      <c r="I2385" s="96">
        <v>6425.46</v>
      </c>
      <c r="J2385" s="95">
        <f>ROUND(H2385*$H$13*$I$13,2)</f>
        <v>59749.86</v>
      </c>
      <c r="K2385" s="96">
        <f>ROUND(G2385*J2385,2)</f>
        <v>7152.06</v>
      </c>
      <c r="L2385" s="89"/>
      <c r="M2385" s="235"/>
      <c r="N2385" s="253">
        <f>ROUND(I2385*H$13*I$13,2)</f>
        <v>7152.06</v>
      </c>
      <c r="O2385" s="254">
        <f t="shared" si="99"/>
        <v>0</v>
      </c>
    </row>
    <row r="2386" spans="1:15" s="28" customFormat="1" ht="15" outlineLevel="1" x14ac:dyDescent="0.25">
      <c r="A2386" s="90" t="s">
        <v>5424</v>
      </c>
      <c r="B2386" s="91" t="s">
        <v>4893</v>
      </c>
      <c r="C2386" s="91" t="s">
        <v>5425</v>
      </c>
      <c r="D2386" s="91" t="s">
        <v>344</v>
      </c>
      <c r="E2386" s="92" t="s">
        <v>345</v>
      </c>
      <c r="F2386" s="93" t="s">
        <v>297</v>
      </c>
      <c r="G2386" s="97">
        <v>0.28410000000000002</v>
      </c>
      <c r="H2386" s="95">
        <f>ROUND(I2386/G2386,2)</f>
        <v>89229</v>
      </c>
      <c r="I2386" s="96">
        <v>25349.96</v>
      </c>
      <c r="J2386" s="95">
        <f>ROUND(H2386*$H$13*$I$13,2)</f>
        <v>99319.12</v>
      </c>
      <c r="K2386" s="96">
        <f>ROUND(G2386*J2386,2)</f>
        <v>28216.560000000001</v>
      </c>
      <c r="L2386" s="89"/>
      <c r="M2386" s="235"/>
      <c r="N2386" s="253">
        <f>ROUND(I2386*H$13*I$13,2)</f>
        <v>28216.560000000001</v>
      </c>
      <c r="O2386" s="254">
        <f t="shared" si="99"/>
        <v>0</v>
      </c>
    </row>
    <row r="2387" spans="1:15" s="28" customFormat="1" ht="22.5" outlineLevel="1" x14ac:dyDescent="0.25">
      <c r="A2387" s="90" t="s">
        <v>5426</v>
      </c>
      <c r="B2387" s="91" t="s">
        <v>4893</v>
      </c>
      <c r="C2387" s="91" t="s">
        <v>1060</v>
      </c>
      <c r="D2387" s="91" t="s">
        <v>5252</v>
      </c>
      <c r="E2387" s="92" t="s">
        <v>5253</v>
      </c>
      <c r="F2387" s="93" t="s">
        <v>363</v>
      </c>
      <c r="G2387" s="101">
        <v>0.45700000000000002</v>
      </c>
      <c r="H2387" s="95">
        <f>ROUND(I2387/G2387,2)</f>
        <v>126983.48</v>
      </c>
      <c r="I2387" s="96">
        <v>58031.45</v>
      </c>
      <c r="J2387" s="95">
        <f>ROUND(H2387*$H$13*$I$13,2)</f>
        <v>141342.92000000001</v>
      </c>
      <c r="K2387" s="96">
        <f>ROUND(G2387*J2387,2)</f>
        <v>64593.71</v>
      </c>
      <c r="L2387" s="89"/>
      <c r="M2387" s="235"/>
      <c r="N2387" s="253">
        <f>ROUND(I2387*H$13*I$13,2)</f>
        <v>64593.72</v>
      </c>
      <c r="O2387" s="254">
        <f t="shared" si="99"/>
        <v>0.01</v>
      </c>
    </row>
    <row r="2388" spans="1:15" s="28" customFormat="1" ht="15" outlineLevel="1" x14ac:dyDescent="0.25">
      <c r="A2388" s="90"/>
      <c r="B2388" s="91"/>
      <c r="C2388" s="91"/>
      <c r="D2388" s="91"/>
      <c r="E2388" s="128" t="s">
        <v>5427</v>
      </c>
      <c r="F2388" s="93"/>
      <c r="G2388" s="101"/>
      <c r="H2388" s="95"/>
      <c r="I2388" s="96"/>
      <c r="J2388" s="95"/>
      <c r="K2388" s="96"/>
      <c r="L2388" s="89"/>
      <c r="M2388" s="235"/>
      <c r="N2388" s="253">
        <f>ROUND(I2388*H$13*I$13,2)</f>
        <v>0</v>
      </c>
      <c r="O2388" s="254">
        <f t="shared" si="99"/>
        <v>0</v>
      </c>
    </row>
    <row r="2389" spans="1:15" s="28" customFormat="1" ht="22.5" outlineLevel="1" x14ac:dyDescent="0.25">
      <c r="A2389" s="90" t="s">
        <v>5428</v>
      </c>
      <c r="B2389" s="91" t="s">
        <v>4893</v>
      </c>
      <c r="C2389" s="91" t="s">
        <v>1064</v>
      </c>
      <c r="D2389" s="91" t="s">
        <v>5429</v>
      </c>
      <c r="E2389" s="92" t="s">
        <v>5430</v>
      </c>
      <c r="F2389" s="93" t="s">
        <v>363</v>
      </c>
      <c r="G2389" s="101">
        <v>11.231999999999999</v>
      </c>
      <c r="H2389" s="95">
        <f>ROUND(I2389/G2389,2)</f>
        <v>96875.99</v>
      </c>
      <c r="I2389" s="96">
        <v>1088111.07</v>
      </c>
      <c r="J2389" s="95">
        <f>ROUND(H2389*$H$13*$I$13,2)</f>
        <v>107830.84</v>
      </c>
      <c r="K2389" s="96">
        <f>ROUND(G2389*J2389,2)</f>
        <v>1211155.99</v>
      </c>
      <c r="L2389" s="89"/>
      <c r="M2389" s="235"/>
      <c r="N2389" s="253">
        <f>ROUND(I2389*H$13*I$13,2)</f>
        <v>1211155.98</v>
      </c>
      <c r="O2389" s="254">
        <f t="shared" si="99"/>
        <v>-0.01</v>
      </c>
    </row>
    <row r="2390" spans="1:15" s="28" customFormat="1" ht="22.5" outlineLevel="1" x14ac:dyDescent="0.25">
      <c r="A2390" s="90" t="s">
        <v>5431</v>
      </c>
      <c r="B2390" s="91" t="s">
        <v>4893</v>
      </c>
      <c r="C2390" s="91" t="s">
        <v>1068</v>
      </c>
      <c r="D2390" s="91" t="s">
        <v>1534</v>
      </c>
      <c r="E2390" s="92" t="s">
        <v>1535</v>
      </c>
      <c r="F2390" s="93" t="s">
        <v>363</v>
      </c>
      <c r="G2390" s="101">
        <v>11.231999999999999</v>
      </c>
      <c r="H2390" s="95">
        <f>ROUND(I2390/G2390,2)</f>
        <v>17266.400000000001</v>
      </c>
      <c r="I2390" s="96">
        <v>193936.17</v>
      </c>
      <c r="J2390" s="95">
        <f>ROUND(H2390*$H$13*$I$13,2)</f>
        <v>19218.91</v>
      </c>
      <c r="K2390" s="96">
        <f>ROUND(G2390*J2390,2)</f>
        <v>215866.8</v>
      </c>
      <c r="L2390" s="89"/>
      <c r="M2390" s="235"/>
      <c r="N2390" s="253">
        <f>ROUND(I2390*H$13*I$13,2)</f>
        <v>215866.7</v>
      </c>
      <c r="O2390" s="254">
        <f t="shared" si="99"/>
        <v>-0.1</v>
      </c>
    </row>
    <row r="2391" spans="1:15" s="28" customFormat="1" ht="22.5" outlineLevel="1" x14ac:dyDescent="0.25">
      <c r="A2391" s="90" t="s">
        <v>5432</v>
      </c>
      <c r="B2391" s="91" t="s">
        <v>4893</v>
      </c>
      <c r="C2391" s="91" t="s">
        <v>5433</v>
      </c>
      <c r="D2391" s="91" t="s">
        <v>1538</v>
      </c>
      <c r="E2391" s="92" t="s">
        <v>1539</v>
      </c>
      <c r="F2391" s="93" t="s">
        <v>297</v>
      </c>
      <c r="G2391" s="102">
        <v>0.42681599999999997</v>
      </c>
      <c r="H2391" s="95">
        <f>ROUND(I2391/G2391,2)</f>
        <v>170458</v>
      </c>
      <c r="I2391" s="96">
        <v>72754.2</v>
      </c>
      <c r="J2391" s="95">
        <f>ROUND(H2391*$H$13*$I$13,2)</f>
        <v>189733.6</v>
      </c>
      <c r="K2391" s="96">
        <f>ROUND(G2391*J2391,2)</f>
        <v>80981.34</v>
      </c>
      <c r="L2391" s="89"/>
      <c r="M2391" s="235"/>
      <c r="N2391" s="253">
        <f>ROUND(I2391*H$13*I$13,2)</f>
        <v>80981.33</v>
      </c>
      <c r="O2391" s="254">
        <f t="shared" si="99"/>
        <v>-0.01</v>
      </c>
    </row>
    <row r="2392" spans="1:15" s="28" customFormat="1" ht="22.5" outlineLevel="1" x14ac:dyDescent="0.25">
      <c r="A2392" s="90" t="s">
        <v>5434</v>
      </c>
      <c r="B2392" s="91" t="s">
        <v>4893</v>
      </c>
      <c r="C2392" s="91" t="s">
        <v>1070</v>
      </c>
      <c r="D2392" s="91" t="s">
        <v>5435</v>
      </c>
      <c r="E2392" s="92" t="s">
        <v>5436</v>
      </c>
      <c r="F2392" s="93" t="s">
        <v>363</v>
      </c>
      <c r="G2392" s="101">
        <v>4.8049999999999997</v>
      </c>
      <c r="H2392" s="95">
        <f>ROUND(I2392/G2392,2)</f>
        <v>538875.71</v>
      </c>
      <c r="I2392" s="96">
        <v>2589297.81</v>
      </c>
      <c r="J2392" s="95">
        <f>ROUND(H2392*$H$13*$I$13,2)</f>
        <v>599812.42000000004</v>
      </c>
      <c r="K2392" s="96">
        <f>ROUND(G2392*J2392,2)</f>
        <v>2882098.68</v>
      </c>
      <c r="L2392" s="89"/>
      <c r="M2392" s="235"/>
      <c r="N2392" s="253">
        <f>ROUND(I2392*H$13*I$13,2)</f>
        <v>2882098.71</v>
      </c>
      <c r="O2392" s="254">
        <f t="shared" si="99"/>
        <v>0.03</v>
      </c>
    </row>
    <row r="2393" spans="1:15" s="28" customFormat="1" ht="22.5" outlineLevel="1" x14ac:dyDescent="0.25">
      <c r="A2393" s="90" t="s">
        <v>5437</v>
      </c>
      <c r="B2393" s="91" t="s">
        <v>4893</v>
      </c>
      <c r="C2393" s="91" t="s">
        <v>1072</v>
      </c>
      <c r="D2393" s="91" t="s">
        <v>5438</v>
      </c>
      <c r="E2393" s="92" t="s">
        <v>5439</v>
      </c>
      <c r="F2393" s="93" t="s">
        <v>380</v>
      </c>
      <c r="G2393" s="98">
        <v>202.3</v>
      </c>
      <c r="H2393" s="95">
        <f>ROUND(I2393/G2393,2)</f>
        <v>742.99</v>
      </c>
      <c r="I2393" s="96">
        <v>150306.18</v>
      </c>
      <c r="J2393" s="95">
        <f>ROUND(H2393*$H$13*$I$13,2)</f>
        <v>827.01</v>
      </c>
      <c r="K2393" s="96">
        <f>ROUND(G2393*J2393,2)</f>
        <v>167304.12</v>
      </c>
      <c r="L2393" s="89"/>
      <c r="M2393" s="235"/>
      <c r="N2393" s="253">
        <f>ROUND(I2393*H$13*I$13,2)</f>
        <v>167302.98000000001</v>
      </c>
      <c r="O2393" s="254">
        <f t="shared" si="99"/>
        <v>-1.1399999999999999</v>
      </c>
    </row>
    <row r="2394" spans="1:15" s="28" customFormat="1" ht="15" outlineLevel="1" x14ac:dyDescent="0.25">
      <c r="A2394" s="90"/>
      <c r="B2394" s="91"/>
      <c r="C2394" s="91"/>
      <c r="D2394" s="91"/>
      <c r="E2394" s="128" t="s">
        <v>5440</v>
      </c>
      <c r="F2394" s="93"/>
      <c r="G2394" s="98"/>
      <c r="H2394" s="95"/>
      <c r="I2394" s="96"/>
      <c r="J2394" s="95"/>
      <c r="K2394" s="96"/>
      <c r="L2394" s="89"/>
      <c r="M2394" s="235"/>
      <c r="N2394" s="253">
        <f>ROUND(I2394*H$13*I$13,2)</f>
        <v>0</v>
      </c>
      <c r="O2394" s="254">
        <f t="shared" si="99"/>
        <v>0</v>
      </c>
    </row>
    <row r="2395" spans="1:15" s="28" customFormat="1" ht="22.5" outlineLevel="1" x14ac:dyDescent="0.25">
      <c r="A2395" s="90" t="s">
        <v>5441</v>
      </c>
      <c r="B2395" s="91" t="s">
        <v>4893</v>
      </c>
      <c r="C2395" s="91" t="s">
        <v>1076</v>
      </c>
      <c r="D2395" s="91" t="s">
        <v>4959</v>
      </c>
      <c r="E2395" s="92" t="s">
        <v>4960</v>
      </c>
      <c r="F2395" s="93" t="s">
        <v>4247</v>
      </c>
      <c r="G2395" s="98">
        <v>1.5</v>
      </c>
      <c r="H2395" s="95">
        <f>ROUND(I2395/G2395,2)</f>
        <v>48277.27</v>
      </c>
      <c r="I2395" s="96">
        <v>72415.899999999994</v>
      </c>
      <c r="J2395" s="95">
        <f>ROUND(H2395*$H$13*$I$13,2)</f>
        <v>53736.52</v>
      </c>
      <c r="K2395" s="96">
        <f>ROUND(G2395*J2395,2)</f>
        <v>80604.78</v>
      </c>
      <c r="L2395" s="89"/>
      <c r="M2395" s="235"/>
      <c r="N2395" s="253">
        <f>ROUND(I2395*H$13*I$13,2)</f>
        <v>80604.78</v>
      </c>
      <c r="O2395" s="254">
        <f t="shared" si="99"/>
        <v>0</v>
      </c>
    </row>
    <row r="2396" spans="1:15" s="28" customFormat="1" ht="15" outlineLevel="1" x14ac:dyDescent="0.25">
      <c r="A2396" s="90" t="s">
        <v>5442</v>
      </c>
      <c r="B2396" s="91" t="s">
        <v>4893</v>
      </c>
      <c r="C2396" s="91" t="s">
        <v>1078</v>
      </c>
      <c r="D2396" s="91" t="s">
        <v>5443</v>
      </c>
      <c r="E2396" s="92" t="s">
        <v>5444</v>
      </c>
      <c r="F2396" s="93" t="s">
        <v>371</v>
      </c>
      <c r="G2396" s="99">
        <v>1800</v>
      </c>
      <c r="H2396" s="95">
        <f>ROUND(I2396/G2396,2)</f>
        <v>338</v>
      </c>
      <c r="I2396" s="96">
        <v>608394.23999999999</v>
      </c>
      <c r="J2396" s="95">
        <f>ROUND(H2396*$H$13*$I$13,2)</f>
        <v>376.22</v>
      </c>
      <c r="K2396" s="96">
        <f>ROUND(G2396*J2396,2)</f>
        <v>677196</v>
      </c>
      <c r="L2396" s="89"/>
      <c r="M2396" s="235"/>
      <c r="N2396" s="253">
        <f>ROUND(I2396*H$13*I$13,2)</f>
        <v>677192.19</v>
      </c>
      <c r="O2396" s="254">
        <f t="shared" si="99"/>
        <v>-3.81</v>
      </c>
    </row>
    <row r="2397" spans="1:15" s="28" customFormat="1" ht="15" outlineLevel="1" x14ac:dyDescent="0.25">
      <c r="A2397" s="90" t="s">
        <v>5445</v>
      </c>
      <c r="B2397" s="91" t="s">
        <v>4893</v>
      </c>
      <c r="C2397" s="91" t="s">
        <v>1083</v>
      </c>
      <c r="D2397" s="91" t="s">
        <v>5446</v>
      </c>
      <c r="E2397" s="92" t="s">
        <v>5447</v>
      </c>
      <c r="F2397" s="93" t="s">
        <v>4208</v>
      </c>
      <c r="G2397" s="94">
        <v>3.10365</v>
      </c>
      <c r="H2397" s="95">
        <f>ROUND(I2397/G2397,2)</f>
        <v>32678.86</v>
      </c>
      <c r="I2397" s="96">
        <v>101423.75</v>
      </c>
      <c r="J2397" s="95">
        <f>ROUND(H2397*$H$13*$I$13,2)</f>
        <v>36374.22</v>
      </c>
      <c r="K2397" s="96">
        <f>ROUND(G2397*J2397,2)</f>
        <v>112892.85</v>
      </c>
      <c r="L2397" s="89"/>
      <c r="M2397" s="235"/>
      <c r="N2397" s="253">
        <f>ROUND(I2397*H$13*I$13,2)</f>
        <v>112892.87</v>
      </c>
      <c r="O2397" s="254">
        <f t="shared" si="99"/>
        <v>0.02</v>
      </c>
    </row>
    <row r="2398" spans="1:15" s="28" customFormat="1" ht="22.5" outlineLevel="1" x14ac:dyDescent="0.25">
      <c r="A2398" s="90" t="s">
        <v>5448</v>
      </c>
      <c r="B2398" s="91" t="s">
        <v>4893</v>
      </c>
      <c r="C2398" s="91" t="s">
        <v>1087</v>
      </c>
      <c r="D2398" s="91" t="s">
        <v>4815</v>
      </c>
      <c r="E2398" s="92" t="s">
        <v>4816</v>
      </c>
      <c r="F2398" s="93" t="s">
        <v>180</v>
      </c>
      <c r="G2398" s="98">
        <v>7.1</v>
      </c>
      <c r="H2398" s="95">
        <f>ROUND(I2398/G2398,2)</f>
        <v>133720.07</v>
      </c>
      <c r="I2398" s="96">
        <v>949412.51</v>
      </c>
      <c r="J2398" s="95">
        <f>ROUND(H2398*$H$13*$I$13,2)</f>
        <v>148841.29999999999</v>
      </c>
      <c r="K2398" s="96">
        <f>ROUND(G2398*J2398,2)</f>
        <v>1056773.23</v>
      </c>
      <c r="L2398" s="89"/>
      <c r="M2398" s="235"/>
      <c r="N2398" s="253">
        <f>ROUND(I2398*H$13*I$13,2)</f>
        <v>1056773.22</v>
      </c>
      <c r="O2398" s="254">
        <f t="shared" ref="O2398:O2461" si="100">N2398-K2398</f>
        <v>-0.01</v>
      </c>
    </row>
    <row r="2399" spans="1:15" s="28" customFormat="1" ht="22.5" outlineLevel="1" x14ac:dyDescent="0.25">
      <c r="A2399" s="90" t="s">
        <v>5449</v>
      </c>
      <c r="B2399" s="91" t="s">
        <v>4893</v>
      </c>
      <c r="C2399" s="91" t="s">
        <v>5450</v>
      </c>
      <c r="D2399" s="91" t="s">
        <v>5204</v>
      </c>
      <c r="E2399" s="92" t="s">
        <v>5205</v>
      </c>
      <c r="F2399" s="93" t="s">
        <v>489</v>
      </c>
      <c r="G2399" s="98">
        <v>358.6</v>
      </c>
      <c r="H2399" s="95">
        <f>ROUND(I2399/G2399,2)</f>
        <v>812.03</v>
      </c>
      <c r="I2399" s="96">
        <v>291195.2</v>
      </c>
      <c r="J2399" s="95">
        <f>ROUND(H2399*$H$13*$I$13,2)</f>
        <v>903.86</v>
      </c>
      <c r="K2399" s="96">
        <f>ROUND(G2399*J2399,2)</f>
        <v>324124.2</v>
      </c>
      <c r="L2399" s="89"/>
      <c r="M2399" s="235"/>
      <c r="N2399" s="253">
        <f>ROUND(I2399*H$13*I$13,2)</f>
        <v>324123.90000000002</v>
      </c>
      <c r="O2399" s="254">
        <f t="shared" si="100"/>
        <v>-0.3</v>
      </c>
    </row>
    <row r="2400" spans="1:15" s="28" customFormat="1" ht="22.5" outlineLevel="1" x14ac:dyDescent="0.25">
      <c r="A2400" s="90" t="s">
        <v>5451</v>
      </c>
      <c r="B2400" s="91" t="s">
        <v>4893</v>
      </c>
      <c r="C2400" s="91" t="s">
        <v>5452</v>
      </c>
      <c r="D2400" s="91" t="s">
        <v>5453</v>
      </c>
      <c r="E2400" s="92" t="s">
        <v>5454</v>
      </c>
      <c r="F2400" s="93" t="s">
        <v>489</v>
      </c>
      <c r="G2400" s="98">
        <v>358.6</v>
      </c>
      <c r="H2400" s="95">
        <f>ROUND(I2400/G2400,2)</f>
        <v>480.2</v>
      </c>
      <c r="I2400" s="96">
        <v>172199</v>
      </c>
      <c r="J2400" s="95">
        <f>ROUND(H2400*$H$13*$I$13,2)</f>
        <v>534.5</v>
      </c>
      <c r="K2400" s="96">
        <f>ROUND(G2400*J2400,2)</f>
        <v>191671.7</v>
      </c>
      <c r="L2400" s="89"/>
      <c r="M2400" s="235"/>
      <c r="N2400" s="253">
        <f>ROUND(I2400*H$13*I$13,2)</f>
        <v>191671.47</v>
      </c>
      <c r="O2400" s="254">
        <f t="shared" si="100"/>
        <v>-0.23</v>
      </c>
    </row>
    <row r="2401" spans="1:15" s="28" customFormat="1" ht="15" outlineLevel="1" x14ac:dyDescent="0.25">
      <c r="A2401" s="90"/>
      <c r="B2401" s="91"/>
      <c r="C2401" s="91"/>
      <c r="D2401" s="91"/>
      <c r="E2401" s="128" t="s">
        <v>5455</v>
      </c>
      <c r="F2401" s="93"/>
      <c r="G2401" s="98"/>
      <c r="H2401" s="95"/>
      <c r="I2401" s="96"/>
      <c r="J2401" s="95"/>
      <c r="K2401" s="96"/>
      <c r="L2401" s="89"/>
      <c r="M2401" s="235"/>
      <c r="N2401" s="253">
        <f>ROUND(I2401*H$13*I$13,2)</f>
        <v>0</v>
      </c>
      <c r="O2401" s="254">
        <f t="shared" si="100"/>
        <v>0</v>
      </c>
    </row>
    <row r="2402" spans="1:15" s="28" customFormat="1" ht="15" outlineLevel="1" x14ac:dyDescent="0.25">
      <c r="A2402" s="90" t="s">
        <v>5456</v>
      </c>
      <c r="B2402" s="91" t="s">
        <v>4893</v>
      </c>
      <c r="C2402" s="91" t="s">
        <v>1089</v>
      </c>
      <c r="D2402" s="91" t="s">
        <v>4315</v>
      </c>
      <c r="E2402" s="92" t="s">
        <v>4316</v>
      </c>
      <c r="F2402" s="93" t="s">
        <v>214</v>
      </c>
      <c r="G2402" s="100">
        <v>0.02</v>
      </c>
      <c r="H2402" s="95">
        <f>ROUND(I2402/G2402,2)</f>
        <v>1176949</v>
      </c>
      <c r="I2402" s="96">
        <v>23538.98</v>
      </c>
      <c r="J2402" s="95">
        <f>ROUND(H2402*$H$13*$I$13,2)</f>
        <v>1310039.81</v>
      </c>
      <c r="K2402" s="96">
        <f>ROUND(G2402*J2402,2)</f>
        <v>26200.799999999999</v>
      </c>
      <c r="L2402" s="89"/>
      <c r="M2402" s="235"/>
      <c r="N2402" s="253">
        <f>ROUND(I2402*H$13*I$13,2)</f>
        <v>26200.799999999999</v>
      </c>
      <c r="O2402" s="254">
        <f t="shared" si="100"/>
        <v>0</v>
      </c>
    </row>
    <row r="2403" spans="1:15" s="28" customFormat="1" ht="15" outlineLevel="1" x14ac:dyDescent="0.25">
      <c r="A2403" s="90" t="s">
        <v>5457</v>
      </c>
      <c r="B2403" s="91" t="s">
        <v>4893</v>
      </c>
      <c r="C2403" s="91" t="s">
        <v>1091</v>
      </c>
      <c r="D2403" s="91" t="s">
        <v>4507</v>
      </c>
      <c r="E2403" s="92" t="s">
        <v>4508</v>
      </c>
      <c r="F2403" s="93" t="s">
        <v>185</v>
      </c>
      <c r="G2403" s="98">
        <v>0.1</v>
      </c>
      <c r="H2403" s="95">
        <f>ROUND(I2403/G2403,2)</f>
        <v>6052.8</v>
      </c>
      <c r="I2403" s="96">
        <v>605.28</v>
      </c>
      <c r="J2403" s="95">
        <f>ROUND(H2403*$H$13*$I$13,2)</f>
        <v>6737.26</v>
      </c>
      <c r="K2403" s="96">
        <f>ROUND(G2403*J2403,2)</f>
        <v>673.73</v>
      </c>
      <c r="L2403" s="89"/>
      <c r="M2403" s="235"/>
      <c r="N2403" s="253">
        <f>ROUND(I2403*H$13*I$13,2)</f>
        <v>673.73</v>
      </c>
      <c r="O2403" s="254">
        <f t="shared" si="100"/>
        <v>0</v>
      </c>
    </row>
    <row r="2404" spans="1:15" s="28" customFormat="1" ht="15" outlineLevel="1" x14ac:dyDescent="0.25">
      <c r="A2404" s="90" t="s">
        <v>5458</v>
      </c>
      <c r="B2404" s="91" t="s">
        <v>4893</v>
      </c>
      <c r="C2404" s="91" t="s">
        <v>1093</v>
      </c>
      <c r="D2404" s="91" t="s">
        <v>4309</v>
      </c>
      <c r="E2404" s="92" t="s">
        <v>4310</v>
      </c>
      <c r="F2404" s="93" t="s">
        <v>214</v>
      </c>
      <c r="G2404" s="100">
        <v>0.01</v>
      </c>
      <c r="H2404" s="95">
        <f>ROUND(I2404/G2404,2)</f>
        <v>2977244</v>
      </c>
      <c r="I2404" s="96">
        <v>29772.44</v>
      </c>
      <c r="J2404" s="95">
        <f>ROUND(H2404*$H$13*$I$13,2)</f>
        <v>3313914.32</v>
      </c>
      <c r="K2404" s="96">
        <f>ROUND(G2404*J2404,2)</f>
        <v>33139.14</v>
      </c>
      <c r="L2404" s="89"/>
      <c r="M2404" s="235"/>
      <c r="N2404" s="253">
        <f>ROUND(I2404*H$13*I$13,2)</f>
        <v>33139.14</v>
      </c>
      <c r="O2404" s="254">
        <f t="shared" si="100"/>
        <v>0</v>
      </c>
    </row>
    <row r="2405" spans="1:15" s="28" customFormat="1" ht="15" outlineLevel="1" x14ac:dyDescent="0.25">
      <c r="A2405" s="90" t="s">
        <v>5459</v>
      </c>
      <c r="B2405" s="91" t="s">
        <v>4893</v>
      </c>
      <c r="C2405" s="91" t="s">
        <v>1095</v>
      </c>
      <c r="D2405" s="91" t="s">
        <v>4507</v>
      </c>
      <c r="E2405" s="92" t="s">
        <v>4508</v>
      </c>
      <c r="F2405" s="93" t="s">
        <v>185</v>
      </c>
      <c r="G2405" s="101">
        <v>0.29099999999999998</v>
      </c>
      <c r="H2405" s="95">
        <f>ROUND(I2405/G2405,2)</f>
        <v>6052.85</v>
      </c>
      <c r="I2405" s="96">
        <v>1761.38</v>
      </c>
      <c r="J2405" s="95">
        <f>ROUND(H2405*$H$13*$I$13,2)</f>
        <v>6737.31</v>
      </c>
      <c r="K2405" s="96">
        <f>ROUND(G2405*J2405,2)</f>
        <v>1960.56</v>
      </c>
      <c r="L2405" s="89"/>
      <c r="M2405" s="235"/>
      <c r="N2405" s="253">
        <f>ROUND(I2405*H$13*I$13,2)</f>
        <v>1960.56</v>
      </c>
      <c r="O2405" s="254">
        <f t="shared" si="100"/>
        <v>0</v>
      </c>
    </row>
    <row r="2406" spans="1:15" s="28" customFormat="1" ht="22.5" outlineLevel="1" x14ac:dyDescent="0.25">
      <c r="A2406" s="90" t="s">
        <v>5460</v>
      </c>
      <c r="B2406" s="91" t="s">
        <v>4893</v>
      </c>
      <c r="C2406" s="91" t="s">
        <v>1097</v>
      </c>
      <c r="D2406" s="91" t="s">
        <v>5461</v>
      </c>
      <c r="E2406" s="92" t="s">
        <v>5462</v>
      </c>
      <c r="F2406" s="93" t="s">
        <v>180</v>
      </c>
      <c r="G2406" s="98">
        <v>6.7</v>
      </c>
      <c r="H2406" s="95">
        <f>ROUND(I2406/G2406,2)</f>
        <v>275934.89</v>
      </c>
      <c r="I2406" s="96">
        <v>1848763.77</v>
      </c>
      <c r="J2406" s="95">
        <f>ROUND(H2406*$H$13*$I$13,2)</f>
        <v>307137.94</v>
      </c>
      <c r="K2406" s="96">
        <f>ROUND(G2406*J2406,2)</f>
        <v>2057824.2</v>
      </c>
      <c r="L2406" s="89"/>
      <c r="M2406" s="235"/>
      <c r="N2406" s="253">
        <f>ROUND(I2406*H$13*I$13,2)</f>
        <v>2057824.2</v>
      </c>
      <c r="O2406" s="254">
        <f t="shared" si="100"/>
        <v>0</v>
      </c>
    </row>
    <row r="2407" spans="1:15" s="28" customFormat="1" ht="15" outlineLevel="1" x14ac:dyDescent="0.25">
      <c r="A2407" s="90" t="s">
        <v>5463</v>
      </c>
      <c r="B2407" s="91" t="s">
        <v>4893</v>
      </c>
      <c r="C2407" s="91" t="s">
        <v>1099</v>
      </c>
      <c r="D2407" s="91" t="s">
        <v>4507</v>
      </c>
      <c r="E2407" s="92" t="s">
        <v>4508</v>
      </c>
      <c r="F2407" s="93" t="s">
        <v>185</v>
      </c>
      <c r="G2407" s="101">
        <v>9.2460000000000004</v>
      </c>
      <c r="H2407" s="95">
        <f>ROUND(I2407/G2407,2)</f>
        <v>6052.75</v>
      </c>
      <c r="I2407" s="96">
        <v>55963.7</v>
      </c>
      <c r="J2407" s="95">
        <f>ROUND(H2407*$H$13*$I$13,2)</f>
        <v>6737.2</v>
      </c>
      <c r="K2407" s="96">
        <f>ROUND(G2407*J2407,2)</f>
        <v>62292.15</v>
      </c>
      <c r="L2407" s="89"/>
      <c r="M2407" s="235"/>
      <c r="N2407" s="253">
        <f>ROUND(I2407*H$13*I$13,2)</f>
        <v>62292.14</v>
      </c>
      <c r="O2407" s="254">
        <f t="shared" si="100"/>
        <v>-0.01</v>
      </c>
    </row>
    <row r="2408" spans="1:15" s="28" customFormat="1" ht="33.75" outlineLevel="1" x14ac:dyDescent="0.25">
      <c r="A2408" s="90" t="s">
        <v>5464</v>
      </c>
      <c r="B2408" s="91" t="s">
        <v>4893</v>
      </c>
      <c r="C2408" s="91" t="s">
        <v>1101</v>
      </c>
      <c r="D2408" s="91" t="s">
        <v>5465</v>
      </c>
      <c r="E2408" s="92" t="s">
        <v>5466</v>
      </c>
      <c r="F2408" s="93" t="s">
        <v>631</v>
      </c>
      <c r="G2408" s="99">
        <v>670</v>
      </c>
      <c r="H2408" s="95">
        <f>ROUND(I2408/G2408,2)</f>
        <v>3365.59</v>
      </c>
      <c r="I2408" s="96">
        <v>2254946.2400000002</v>
      </c>
      <c r="J2408" s="95">
        <f>ROUND(H2408*$H$13*$I$13,2)</f>
        <v>3746.17</v>
      </c>
      <c r="K2408" s="96">
        <f>ROUND(G2408*J2408,2)</f>
        <v>2509933.9</v>
      </c>
      <c r="L2408" s="89"/>
      <c r="M2408" s="235"/>
      <c r="N2408" s="253">
        <f>ROUND(I2408*H$13*I$13,2)</f>
        <v>2509938.27</v>
      </c>
      <c r="O2408" s="254">
        <f t="shared" si="100"/>
        <v>4.37</v>
      </c>
    </row>
    <row r="2409" spans="1:15" s="28" customFormat="1" ht="15" outlineLevel="1" x14ac:dyDescent="0.25">
      <c r="A2409" s="90" t="s">
        <v>5467</v>
      </c>
      <c r="B2409" s="91" t="s">
        <v>4893</v>
      </c>
      <c r="C2409" s="91" t="s">
        <v>1103</v>
      </c>
      <c r="D2409" s="91" t="s">
        <v>3025</v>
      </c>
      <c r="E2409" s="92" t="s">
        <v>5468</v>
      </c>
      <c r="F2409" s="93" t="s">
        <v>238</v>
      </c>
      <c r="G2409" s="99">
        <v>1</v>
      </c>
      <c r="H2409" s="95">
        <f>ROUND(I2409/G2409,2)</f>
        <v>31858.06</v>
      </c>
      <c r="I2409" s="96">
        <v>31858.06</v>
      </c>
      <c r="J2409" s="95">
        <f>ROUND(H2409*$H$13*$I$13,2)</f>
        <v>35460.61</v>
      </c>
      <c r="K2409" s="96">
        <f>ROUND(G2409*J2409,2)</f>
        <v>35460.61</v>
      </c>
      <c r="L2409" s="89"/>
      <c r="M2409" s="235"/>
      <c r="N2409" s="253">
        <f>ROUND(I2409*H$13*I$13,2)</f>
        <v>35460.61</v>
      </c>
      <c r="O2409" s="254">
        <f t="shared" si="100"/>
        <v>0</v>
      </c>
    </row>
    <row r="2410" spans="1:15" s="28" customFormat="1" ht="15" outlineLevel="1" x14ac:dyDescent="0.25">
      <c r="A2410" s="90" t="s">
        <v>5469</v>
      </c>
      <c r="B2410" s="91" t="s">
        <v>4893</v>
      </c>
      <c r="C2410" s="91" t="s">
        <v>5470</v>
      </c>
      <c r="D2410" s="91" t="s">
        <v>3025</v>
      </c>
      <c r="E2410" s="92" t="s">
        <v>5471</v>
      </c>
      <c r="F2410" s="93" t="s">
        <v>238</v>
      </c>
      <c r="G2410" s="99">
        <v>2</v>
      </c>
      <c r="H2410" s="95">
        <f>ROUND(I2410/G2410,2)</f>
        <v>14198.36</v>
      </c>
      <c r="I2410" s="96">
        <v>28396.720000000001</v>
      </c>
      <c r="J2410" s="95">
        <f>ROUND(H2410*$H$13*$I$13,2)</f>
        <v>15803.93</v>
      </c>
      <c r="K2410" s="96">
        <f>ROUND(G2410*J2410,2)</f>
        <v>31607.86</v>
      </c>
      <c r="L2410" s="89"/>
      <c r="M2410" s="235"/>
      <c r="N2410" s="253">
        <f>ROUND(I2410*H$13*I$13,2)</f>
        <v>31607.86</v>
      </c>
      <c r="O2410" s="254">
        <f t="shared" si="100"/>
        <v>0</v>
      </c>
    </row>
    <row r="2411" spans="1:15" s="28" customFormat="1" ht="15" outlineLevel="1" x14ac:dyDescent="0.25">
      <c r="A2411" s="90" t="s">
        <v>5472</v>
      </c>
      <c r="B2411" s="91" t="s">
        <v>4893</v>
      </c>
      <c r="C2411" s="91" t="s">
        <v>1105</v>
      </c>
      <c r="D2411" s="91" t="s">
        <v>596</v>
      </c>
      <c r="E2411" s="92" t="s">
        <v>597</v>
      </c>
      <c r="F2411" s="93" t="s">
        <v>180</v>
      </c>
      <c r="G2411" s="100">
        <v>2.04</v>
      </c>
      <c r="H2411" s="95">
        <f>ROUND(I2411/G2411,2)</f>
        <v>317730.28000000003</v>
      </c>
      <c r="I2411" s="96">
        <v>648169.78</v>
      </c>
      <c r="J2411" s="95">
        <f>ROUND(H2411*$H$13*$I$13,2)</f>
        <v>353659.6</v>
      </c>
      <c r="K2411" s="96">
        <f>ROUND(G2411*J2411,2)</f>
        <v>721465.58</v>
      </c>
      <c r="L2411" s="89"/>
      <c r="M2411" s="235"/>
      <c r="N2411" s="253">
        <f>ROUND(I2411*H$13*I$13,2)</f>
        <v>721465.6</v>
      </c>
      <c r="O2411" s="254">
        <f t="shared" si="100"/>
        <v>0.02</v>
      </c>
    </row>
    <row r="2412" spans="1:15" s="28" customFormat="1" ht="15" outlineLevel="1" x14ac:dyDescent="0.25">
      <c r="A2412" s="90"/>
      <c r="B2412" s="91"/>
      <c r="C2412" s="91"/>
      <c r="D2412" s="91"/>
      <c r="E2412" s="103" t="s">
        <v>5473</v>
      </c>
      <c r="F2412" s="93"/>
      <c r="G2412" s="100"/>
      <c r="H2412" s="95"/>
      <c r="I2412" s="96"/>
      <c r="J2412" s="95"/>
      <c r="K2412" s="96"/>
      <c r="L2412" s="89"/>
      <c r="M2412" s="235"/>
      <c r="N2412" s="253">
        <f>ROUND(I2412*H$13*I$13,2)</f>
        <v>0</v>
      </c>
      <c r="O2412" s="254">
        <f t="shared" si="100"/>
        <v>0</v>
      </c>
    </row>
    <row r="2413" spans="1:15" s="28" customFormat="1" ht="15" outlineLevel="1" x14ac:dyDescent="0.25">
      <c r="A2413" s="90" t="s">
        <v>5474</v>
      </c>
      <c r="B2413" s="91" t="s">
        <v>4893</v>
      </c>
      <c r="C2413" s="91" t="s">
        <v>1108</v>
      </c>
      <c r="D2413" s="91" t="s">
        <v>596</v>
      </c>
      <c r="E2413" s="92" t="s">
        <v>597</v>
      </c>
      <c r="F2413" s="93" t="s">
        <v>180</v>
      </c>
      <c r="G2413" s="101">
        <v>0.61499999999999999</v>
      </c>
      <c r="H2413" s="95">
        <f>ROUND(I2413/G2413,2)</f>
        <v>317730.8</v>
      </c>
      <c r="I2413" s="96">
        <v>195404.44</v>
      </c>
      <c r="J2413" s="95">
        <f>ROUND(H2413*$H$13*$I$13,2)</f>
        <v>353660.18</v>
      </c>
      <c r="K2413" s="96">
        <f>ROUND(G2413*J2413,2)</f>
        <v>217501.01</v>
      </c>
      <c r="L2413" s="89"/>
      <c r="M2413" s="235"/>
      <c r="N2413" s="253">
        <f>ROUND(I2413*H$13*I$13,2)</f>
        <v>217501.01</v>
      </c>
      <c r="O2413" s="254">
        <f t="shared" si="100"/>
        <v>0</v>
      </c>
    </row>
    <row r="2414" spans="1:15" s="28" customFormat="1" ht="15" outlineLevel="1" x14ac:dyDescent="0.25">
      <c r="A2414" s="90" t="s">
        <v>5475</v>
      </c>
      <c r="B2414" s="91" t="s">
        <v>4893</v>
      </c>
      <c r="C2414" s="91" t="s">
        <v>1110</v>
      </c>
      <c r="D2414" s="91" t="s">
        <v>600</v>
      </c>
      <c r="E2414" s="92" t="s">
        <v>601</v>
      </c>
      <c r="F2414" s="93" t="s">
        <v>297</v>
      </c>
      <c r="G2414" s="94">
        <v>-1.28535</v>
      </c>
      <c r="H2414" s="95">
        <f>ROUND(I2414/G2414,2)</f>
        <v>118060.77</v>
      </c>
      <c r="I2414" s="96">
        <v>-151749.41</v>
      </c>
      <c r="J2414" s="95">
        <f>ROUND(H2414*$H$13*$I$13,2)</f>
        <v>131411.22</v>
      </c>
      <c r="K2414" s="96">
        <f>ROUND(G2414*J2414,2)</f>
        <v>-168909.41</v>
      </c>
      <c r="L2414" s="89"/>
      <c r="M2414" s="235"/>
      <c r="N2414" s="253">
        <f>ROUND(I2414*H$13*I$13,2)</f>
        <v>-168909.42</v>
      </c>
      <c r="O2414" s="254">
        <f t="shared" si="100"/>
        <v>-0.01</v>
      </c>
    </row>
    <row r="2415" spans="1:15" s="28" customFormat="1" ht="15" outlineLevel="1" x14ac:dyDescent="0.25">
      <c r="A2415" s="90" t="s">
        <v>5476</v>
      </c>
      <c r="B2415" s="91" t="s">
        <v>4893</v>
      </c>
      <c r="C2415" s="91" t="s">
        <v>5477</v>
      </c>
      <c r="D2415" s="91" t="s">
        <v>3025</v>
      </c>
      <c r="E2415" s="92" t="s">
        <v>488</v>
      </c>
      <c r="F2415" s="93" t="s">
        <v>489</v>
      </c>
      <c r="G2415" s="98">
        <v>61.5</v>
      </c>
      <c r="H2415" s="95">
        <f>ROUND(I2415/G2415,2)</f>
        <v>12949.52</v>
      </c>
      <c r="I2415" s="96">
        <v>796395.47</v>
      </c>
      <c r="J2415" s="95">
        <f>ROUND(H2415*$H$13*$I$13,2)</f>
        <v>14413.87</v>
      </c>
      <c r="K2415" s="96">
        <f>ROUND(G2415*J2415,2)</f>
        <v>886453.01</v>
      </c>
      <c r="L2415" s="89"/>
      <c r="M2415" s="235"/>
      <c r="N2415" s="253">
        <f>ROUND(I2415*H$13*I$13,2)</f>
        <v>886452.83</v>
      </c>
      <c r="O2415" s="254">
        <f t="shared" si="100"/>
        <v>-0.18</v>
      </c>
    </row>
    <row r="2416" spans="1:15" s="28" customFormat="1" ht="15" outlineLevel="1" x14ac:dyDescent="0.25">
      <c r="A2416" s="90"/>
      <c r="B2416" s="91"/>
      <c r="C2416" s="91"/>
      <c r="D2416" s="91"/>
      <c r="E2416" s="103" t="s">
        <v>5478</v>
      </c>
      <c r="F2416" s="93"/>
      <c r="G2416" s="98"/>
      <c r="H2416" s="95"/>
      <c r="I2416" s="96"/>
      <c r="J2416" s="95"/>
      <c r="K2416" s="96"/>
      <c r="L2416" s="89"/>
      <c r="M2416" s="235"/>
      <c r="N2416" s="253">
        <f>ROUND(I2416*H$13*I$13,2)</f>
        <v>0</v>
      </c>
      <c r="O2416" s="254">
        <f t="shared" si="100"/>
        <v>0</v>
      </c>
    </row>
    <row r="2417" spans="1:15" s="28" customFormat="1" ht="15" outlineLevel="1" x14ac:dyDescent="0.25">
      <c r="A2417" s="90" t="s">
        <v>5479</v>
      </c>
      <c r="B2417" s="91" t="s">
        <v>4893</v>
      </c>
      <c r="C2417" s="91" t="s">
        <v>1113</v>
      </c>
      <c r="D2417" s="91" t="s">
        <v>596</v>
      </c>
      <c r="E2417" s="92" t="s">
        <v>597</v>
      </c>
      <c r="F2417" s="93" t="s">
        <v>180</v>
      </c>
      <c r="G2417" s="100">
        <v>2.04</v>
      </c>
      <c r="H2417" s="95">
        <f>ROUND(I2417/G2417,2)</f>
        <v>317730.28000000003</v>
      </c>
      <c r="I2417" s="96">
        <v>648169.78</v>
      </c>
      <c r="J2417" s="95">
        <f>ROUND(H2417*$H$13*$I$13,2)</f>
        <v>353659.6</v>
      </c>
      <c r="K2417" s="96">
        <f>ROUND(G2417*J2417,2)</f>
        <v>721465.58</v>
      </c>
      <c r="L2417" s="89"/>
      <c r="M2417" s="235"/>
      <c r="N2417" s="253">
        <f>ROUND(I2417*H$13*I$13,2)</f>
        <v>721465.6</v>
      </c>
      <c r="O2417" s="254">
        <f t="shared" si="100"/>
        <v>0.02</v>
      </c>
    </row>
    <row r="2418" spans="1:15" s="28" customFormat="1" ht="15" outlineLevel="1" x14ac:dyDescent="0.25">
      <c r="A2418" s="90"/>
      <c r="B2418" s="91"/>
      <c r="C2418" s="91"/>
      <c r="D2418" s="91"/>
      <c r="E2418" s="103" t="s">
        <v>5480</v>
      </c>
      <c r="F2418" s="93"/>
      <c r="G2418" s="100"/>
      <c r="H2418" s="95"/>
      <c r="I2418" s="96"/>
      <c r="J2418" s="95"/>
      <c r="K2418" s="96"/>
      <c r="L2418" s="89"/>
      <c r="M2418" s="235"/>
      <c r="N2418" s="253">
        <f>ROUND(I2418*H$13*I$13,2)</f>
        <v>0</v>
      </c>
      <c r="O2418" s="254">
        <f t="shared" si="100"/>
        <v>0</v>
      </c>
    </row>
    <row r="2419" spans="1:15" s="28" customFormat="1" ht="22.5" outlineLevel="1" x14ac:dyDescent="0.25">
      <c r="A2419" s="90" t="s">
        <v>5481</v>
      </c>
      <c r="B2419" s="91" t="s">
        <v>4893</v>
      </c>
      <c r="C2419" s="91" t="s">
        <v>1115</v>
      </c>
      <c r="D2419" s="91" t="s">
        <v>5482</v>
      </c>
      <c r="E2419" s="92" t="s">
        <v>5483</v>
      </c>
      <c r="F2419" s="93" t="s">
        <v>172</v>
      </c>
      <c r="G2419" s="101">
        <v>3.2000000000000001E-2</v>
      </c>
      <c r="H2419" s="95">
        <f>ROUND(I2419/G2419,2)</f>
        <v>356936.56</v>
      </c>
      <c r="I2419" s="96">
        <v>11421.97</v>
      </c>
      <c r="J2419" s="95">
        <f>ROUND(H2419*$H$13*$I$13,2)</f>
        <v>397299.37</v>
      </c>
      <c r="K2419" s="96">
        <f>ROUND(G2419*J2419,2)</f>
        <v>12713.58</v>
      </c>
      <c r="L2419" s="89"/>
      <c r="M2419" s="235"/>
      <c r="N2419" s="253">
        <f>ROUND(I2419*H$13*I$13,2)</f>
        <v>12713.58</v>
      </c>
      <c r="O2419" s="254">
        <f t="shared" si="100"/>
        <v>0</v>
      </c>
    </row>
    <row r="2420" spans="1:15" s="28" customFormat="1" ht="15" outlineLevel="1" x14ac:dyDescent="0.25">
      <c r="A2420" s="90" t="s">
        <v>5484</v>
      </c>
      <c r="B2420" s="91" t="s">
        <v>4893</v>
      </c>
      <c r="C2420" s="91" t="s">
        <v>1119</v>
      </c>
      <c r="D2420" s="91" t="s">
        <v>400</v>
      </c>
      <c r="E2420" s="92" t="s">
        <v>401</v>
      </c>
      <c r="F2420" s="93" t="s">
        <v>297</v>
      </c>
      <c r="G2420" s="101">
        <v>0.153</v>
      </c>
      <c r="H2420" s="95">
        <f>ROUND(I2420/G2420,2)</f>
        <v>73339.41</v>
      </c>
      <c r="I2420" s="96">
        <v>11220.93</v>
      </c>
      <c r="J2420" s="95">
        <f>ROUND(H2420*$H$13*$I$13,2)</f>
        <v>81632.72</v>
      </c>
      <c r="K2420" s="96">
        <f>ROUND(G2420*J2420,2)</f>
        <v>12489.81</v>
      </c>
      <c r="L2420" s="89"/>
      <c r="M2420" s="235"/>
      <c r="N2420" s="253">
        <f>ROUND(I2420*H$13*I$13,2)</f>
        <v>12489.81</v>
      </c>
      <c r="O2420" s="254">
        <f t="shared" si="100"/>
        <v>0</v>
      </c>
    </row>
    <row r="2421" spans="1:15" s="28" customFormat="1" ht="33.75" outlineLevel="1" x14ac:dyDescent="0.25">
      <c r="A2421" s="90" t="s">
        <v>5485</v>
      </c>
      <c r="B2421" s="91" t="s">
        <v>4893</v>
      </c>
      <c r="C2421" s="91" t="s">
        <v>1121</v>
      </c>
      <c r="D2421" s="91" t="s">
        <v>1812</v>
      </c>
      <c r="E2421" s="92" t="s">
        <v>1813</v>
      </c>
      <c r="F2421" s="93" t="s">
        <v>297</v>
      </c>
      <c r="G2421" s="101">
        <v>0.153</v>
      </c>
      <c r="H2421" s="95">
        <f>ROUND(I2421/G2421,2)</f>
        <v>74419.41</v>
      </c>
      <c r="I2421" s="96">
        <v>11386.17</v>
      </c>
      <c r="J2421" s="95">
        <f>ROUND(H2421*$H$13*$I$13,2)</f>
        <v>82834.850000000006</v>
      </c>
      <c r="K2421" s="96">
        <f>ROUND(G2421*J2421,2)</f>
        <v>12673.73</v>
      </c>
      <c r="L2421" s="89"/>
      <c r="M2421" s="235"/>
      <c r="N2421" s="253">
        <f>ROUND(I2421*H$13*I$13,2)</f>
        <v>12673.73</v>
      </c>
      <c r="O2421" s="254">
        <f t="shared" si="100"/>
        <v>0</v>
      </c>
    </row>
    <row r="2422" spans="1:15" s="28" customFormat="1" ht="15" outlineLevel="1" x14ac:dyDescent="0.25">
      <c r="A2422" s="116" t="s">
        <v>5486</v>
      </c>
      <c r="B2422" s="117" t="s">
        <v>4893</v>
      </c>
      <c r="C2422" s="117" t="s">
        <v>1124</v>
      </c>
      <c r="D2422" s="117" t="s">
        <v>2602</v>
      </c>
      <c r="E2422" s="118" t="s">
        <v>5487</v>
      </c>
      <c r="F2422" s="119" t="s">
        <v>238</v>
      </c>
      <c r="G2422" s="120">
        <v>1</v>
      </c>
      <c r="H2422" s="95">
        <f>ROUND(I2422/G2422,2)</f>
        <v>50120.35</v>
      </c>
      <c r="I2422" s="121">
        <v>50120.35</v>
      </c>
      <c r="J2422" s="122">
        <f>ROUND(H2422*$I$13,2)</f>
        <v>54801.59</v>
      </c>
      <c r="K2422" s="121">
        <f>ROUND(G2422*J2422,2)</f>
        <v>54801.59</v>
      </c>
      <c r="L2422" s="121" t="s">
        <v>2396</v>
      </c>
      <c r="M2422" s="235"/>
      <c r="N2422" s="253">
        <f t="shared" ref="N2422:N2438" si="101">ROUND(I2422*I$13,2)</f>
        <v>54801.59</v>
      </c>
      <c r="O2422" s="254">
        <f t="shared" si="100"/>
        <v>0</v>
      </c>
    </row>
    <row r="2423" spans="1:15" s="28" customFormat="1" ht="15" outlineLevel="1" x14ac:dyDescent="0.25">
      <c r="A2423" s="116" t="s">
        <v>5488</v>
      </c>
      <c r="B2423" s="117" t="s">
        <v>4893</v>
      </c>
      <c r="C2423" s="117" t="s">
        <v>1128</v>
      </c>
      <c r="D2423" s="117" t="s">
        <v>2602</v>
      </c>
      <c r="E2423" s="118" t="s">
        <v>5489</v>
      </c>
      <c r="F2423" s="119" t="s">
        <v>238</v>
      </c>
      <c r="G2423" s="120">
        <v>2</v>
      </c>
      <c r="H2423" s="95">
        <f>ROUND(I2423/G2423,2)</f>
        <v>6804.86</v>
      </c>
      <c r="I2423" s="121">
        <v>13609.71</v>
      </c>
      <c r="J2423" s="122">
        <f>ROUND(H2423*$I$13,2)</f>
        <v>7440.43</v>
      </c>
      <c r="K2423" s="121">
        <f>ROUND(G2423*J2423,2)</f>
        <v>14880.86</v>
      </c>
      <c r="L2423" s="121" t="s">
        <v>2396</v>
      </c>
      <c r="M2423" s="235"/>
      <c r="N2423" s="253">
        <f t="shared" si="101"/>
        <v>14880.86</v>
      </c>
      <c r="O2423" s="254">
        <f t="shared" si="100"/>
        <v>0</v>
      </c>
    </row>
    <row r="2424" spans="1:15" s="28" customFormat="1" ht="15" outlineLevel="1" x14ac:dyDescent="0.25">
      <c r="A2424" s="116" t="s">
        <v>5490</v>
      </c>
      <c r="B2424" s="117" t="s">
        <v>4893</v>
      </c>
      <c r="C2424" s="117" t="s">
        <v>1130</v>
      </c>
      <c r="D2424" s="117" t="s">
        <v>2602</v>
      </c>
      <c r="E2424" s="118" t="s">
        <v>5491</v>
      </c>
      <c r="F2424" s="119" t="s">
        <v>238</v>
      </c>
      <c r="G2424" s="120">
        <v>4</v>
      </c>
      <c r="H2424" s="95">
        <f>ROUND(I2424/G2424,2)</f>
        <v>33631.67</v>
      </c>
      <c r="I2424" s="121">
        <v>134526.67000000001</v>
      </c>
      <c r="J2424" s="122">
        <f>ROUND(H2424*$I$13,2)</f>
        <v>36772.870000000003</v>
      </c>
      <c r="K2424" s="121">
        <f>ROUND(G2424*J2424,2)</f>
        <v>147091.48000000001</v>
      </c>
      <c r="L2424" s="121" t="s">
        <v>2396</v>
      </c>
      <c r="M2424" s="235"/>
      <c r="N2424" s="253">
        <f t="shared" si="101"/>
        <v>147091.46</v>
      </c>
      <c r="O2424" s="254">
        <f t="shared" si="100"/>
        <v>-0.02</v>
      </c>
    </row>
    <row r="2425" spans="1:15" s="28" customFormat="1" ht="15" outlineLevel="1" x14ac:dyDescent="0.25">
      <c r="A2425" s="116" t="s">
        <v>5492</v>
      </c>
      <c r="B2425" s="117" t="s">
        <v>4893</v>
      </c>
      <c r="C2425" s="117" t="s">
        <v>1132</v>
      </c>
      <c r="D2425" s="117" t="s">
        <v>2602</v>
      </c>
      <c r="E2425" s="118" t="s">
        <v>5493</v>
      </c>
      <c r="F2425" s="119" t="s">
        <v>238</v>
      </c>
      <c r="G2425" s="120">
        <v>4</v>
      </c>
      <c r="H2425" s="95">
        <f>ROUND(I2425/G2425,2)</f>
        <v>14525.74</v>
      </c>
      <c r="I2425" s="121">
        <v>58102.95</v>
      </c>
      <c r="J2425" s="122">
        <f>ROUND(H2425*$I$13,2)</f>
        <v>15882.44</v>
      </c>
      <c r="K2425" s="121">
        <f>ROUND(G2425*J2425,2)</f>
        <v>63529.760000000002</v>
      </c>
      <c r="L2425" s="121" t="s">
        <v>2396</v>
      </c>
      <c r="M2425" s="235"/>
      <c r="N2425" s="253">
        <f t="shared" si="101"/>
        <v>63529.77</v>
      </c>
      <c r="O2425" s="254">
        <f t="shared" si="100"/>
        <v>0.01</v>
      </c>
    </row>
    <row r="2426" spans="1:15" s="28" customFormat="1" ht="15" outlineLevel="1" x14ac:dyDescent="0.25">
      <c r="A2426" s="116" t="s">
        <v>5494</v>
      </c>
      <c r="B2426" s="117" t="s">
        <v>4893</v>
      </c>
      <c r="C2426" s="117" t="s">
        <v>1136</v>
      </c>
      <c r="D2426" s="117" t="s">
        <v>2602</v>
      </c>
      <c r="E2426" s="118" t="s">
        <v>5495</v>
      </c>
      <c r="F2426" s="119" t="s">
        <v>238</v>
      </c>
      <c r="G2426" s="120">
        <v>4</v>
      </c>
      <c r="H2426" s="95">
        <f>ROUND(I2426/G2426,2)</f>
        <v>14525.74</v>
      </c>
      <c r="I2426" s="121">
        <v>58102.95</v>
      </c>
      <c r="J2426" s="122">
        <f>ROUND(H2426*$I$13,2)</f>
        <v>15882.44</v>
      </c>
      <c r="K2426" s="121">
        <f>ROUND(G2426*J2426,2)</f>
        <v>63529.760000000002</v>
      </c>
      <c r="L2426" s="121" t="s">
        <v>2396</v>
      </c>
      <c r="M2426" s="235"/>
      <c r="N2426" s="253">
        <f t="shared" si="101"/>
        <v>63529.77</v>
      </c>
      <c r="O2426" s="254">
        <f t="shared" si="100"/>
        <v>0.01</v>
      </c>
    </row>
    <row r="2427" spans="1:15" s="28" customFormat="1" ht="15" outlineLevel="1" x14ac:dyDescent="0.25">
      <c r="A2427" s="116" t="s">
        <v>5496</v>
      </c>
      <c r="B2427" s="117" t="s">
        <v>4893</v>
      </c>
      <c r="C2427" s="117" t="s">
        <v>1140</v>
      </c>
      <c r="D2427" s="117" t="s">
        <v>2602</v>
      </c>
      <c r="E2427" s="118" t="s">
        <v>5497</v>
      </c>
      <c r="F2427" s="119" t="s">
        <v>238</v>
      </c>
      <c r="G2427" s="120">
        <v>4</v>
      </c>
      <c r="H2427" s="95">
        <f>ROUND(I2427/G2427,2)</f>
        <v>30490.97</v>
      </c>
      <c r="I2427" s="121">
        <v>121963.87</v>
      </c>
      <c r="J2427" s="122">
        <f>ROUND(H2427*$I$13,2)</f>
        <v>33338.83</v>
      </c>
      <c r="K2427" s="121">
        <f>ROUND(G2427*J2427,2)</f>
        <v>133355.32</v>
      </c>
      <c r="L2427" s="121" t="s">
        <v>2396</v>
      </c>
      <c r="M2427" s="235"/>
      <c r="N2427" s="253">
        <f t="shared" si="101"/>
        <v>133355.29999999999</v>
      </c>
      <c r="O2427" s="254">
        <f t="shared" si="100"/>
        <v>-0.02</v>
      </c>
    </row>
    <row r="2428" spans="1:15" s="28" customFormat="1" ht="15" outlineLevel="1" x14ac:dyDescent="0.25">
      <c r="A2428" s="116" t="s">
        <v>5498</v>
      </c>
      <c r="B2428" s="117" t="s">
        <v>4893</v>
      </c>
      <c r="C2428" s="117" t="s">
        <v>1142</v>
      </c>
      <c r="D2428" s="117" t="s">
        <v>2602</v>
      </c>
      <c r="E2428" s="118" t="s">
        <v>5499</v>
      </c>
      <c r="F2428" s="119" t="s">
        <v>238</v>
      </c>
      <c r="G2428" s="120">
        <v>2</v>
      </c>
      <c r="H2428" s="95">
        <f>ROUND(I2428/G2428,2)</f>
        <v>14525.74</v>
      </c>
      <c r="I2428" s="121">
        <v>29051.47</v>
      </c>
      <c r="J2428" s="122">
        <f>ROUND(H2428*$I$13,2)</f>
        <v>15882.44</v>
      </c>
      <c r="K2428" s="121">
        <f>ROUND(G2428*J2428,2)</f>
        <v>31764.880000000001</v>
      </c>
      <c r="L2428" s="121" t="s">
        <v>2396</v>
      </c>
      <c r="M2428" s="235"/>
      <c r="N2428" s="253">
        <f t="shared" si="101"/>
        <v>31764.880000000001</v>
      </c>
      <c r="O2428" s="254">
        <f t="shared" si="100"/>
        <v>0</v>
      </c>
    </row>
    <row r="2429" spans="1:15" s="28" customFormat="1" ht="15" outlineLevel="1" x14ac:dyDescent="0.25">
      <c r="A2429" s="116" t="s">
        <v>5500</v>
      </c>
      <c r="B2429" s="117" t="s">
        <v>4893</v>
      </c>
      <c r="C2429" s="117" t="s">
        <v>1146</v>
      </c>
      <c r="D2429" s="117" t="s">
        <v>2602</v>
      </c>
      <c r="E2429" s="118" t="s">
        <v>5501</v>
      </c>
      <c r="F2429" s="119" t="s">
        <v>238</v>
      </c>
      <c r="G2429" s="120">
        <v>1</v>
      </c>
      <c r="H2429" s="95">
        <f>ROUND(I2429/G2429,2)</f>
        <v>189227.23</v>
      </c>
      <c r="I2429" s="121">
        <v>189227.23</v>
      </c>
      <c r="J2429" s="122">
        <f>ROUND(H2429*$I$13,2)</f>
        <v>206901.05</v>
      </c>
      <c r="K2429" s="121">
        <f>ROUND(G2429*J2429,2)</f>
        <v>206901.05</v>
      </c>
      <c r="L2429" s="121" t="s">
        <v>2396</v>
      </c>
      <c r="M2429" s="235"/>
      <c r="N2429" s="253">
        <f t="shared" si="101"/>
        <v>206901.05</v>
      </c>
      <c r="O2429" s="254">
        <f t="shared" si="100"/>
        <v>0</v>
      </c>
    </row>
    <row r="2430" spans="1:15" s="28" customFormat="1" ht="15" outlineLevel="1" x14ac:dyDescent="0.25">
      <c r="A2430" s="116" t="s">
        <v>5502</v>
      </c>
      <c r="B2430" s="117" t="s">
        <v>4893</v>
      </c>
      <c r="C2430" s="117" t="s">
        <v>1155</v>
      </c>
      <c r="D2430" s="117" t="s">
        <v>2602</v>
      </c>
      <c r="E2430" s="118" t="s">
        <v>5503</v>
      </c>
      <c r="F2430" s="119" t="s">
        <v>238</v>
      </c>
      <c r="G2430" s="120">
        <v>2</v>
      </c>
      <c r="H2430" s="95">
        <f>ROUND(I2430/G2430,2)</f>
        <v>46848.800000000003</v>
      </c>
      <c r="I2430" s="121">
        <v>93697.59</v>
      </c>
      <c r="J2430" s="122">
        <f>ROUND(H2430*$I$13,2)</f>
        <v>51224.480000000003</v>
      </c>
      <c r="K2430" s="121">
        <f>ROUND(G2430*J2430,2)</f>
        <v>102448.96000000001</v>
      </c>
      <c r="L2430" s="121" t="s">
        <v>2396</v>
      </c>
      <c r="M2430" s="235"/>
      <c r="N2430" s="253">
        <f t="shared" si="101"/>
        <v>102448.94</v>
      </c>
      <c r="O2430" s="254">
        <f t="shared" si="100"/>
        <v>-0.02</v>
      </c>
    </row>
    <row r="2431" spans="1:15" s="28" customFormat="1" ht="15" outlineLevel="1" x14ac:dyDescent="0.25">
      <c r="A2431" s="116" t="s">
        <v>5504</v>
      </c>
      <c r="B2431" s="117" t="s">
        <v>4893</v>
      </c>
      <c r="C2431" s="117" t="s">
        <v>1159</v>
      </c>
      <c r="D2431" s="117" t="s">
        <v>2602</v>
      </c>
      <c r="E2431" s="118" t="s">
        <v>5505</v>
      </c>
      <c r="F2431" s="119" t="s">
        <v>238</v>
      </c>
      <c r="G2431" s="120">
        <v>2</v>
      </c>
      <c r="H2431" s="95">
        <f>ROUND(I2431/G2431,2)</f>
        <v>46848.800000000003</v>
      </c>
      <c r="I2431" s="121">
        <v>93697.59</v>
      </c>
      <c r="J2431" s="122">
        <f>ROUND(H2431*$I$13,2)</f>
        <v>51224.480000000003</v>
      </c>
      <c r="K2431" s="121">
        <f>ROUND(G2431*J2431,2)</f>
        <v>102448.96000000001</v>
      </c>
      <c r="L2431" s="121" t="s">
        <v>2396</v>
      </c>
      <c r="M2431" s="235"/>
      <c r="N2431" s="253">
        <f t="shared" si="101"/>
        <v>102448.94</v>
      </c>
      <c r="O2431" s="254">
        <f t="shared" si="100"/>
        <v>-0.02</v>
      </c>
    </row>
    <row r="2432" spans="1:15" s="28" customFormat="1" ht="15" outlineLevel="1" x14ac:dyDescent="0.25">
      <c r="A2432" s="116" t="s">
        <v>5506</v>
      </c>
      <c r="B2432" s="117" t="s">
        <v>4893</v>
      </c>
      <c r="C2432" s="117" t="s">
        <v>1161</v>
      </c>
      <c r="D2432" s="117" t="s">
        <v>2602</v>
      </c>
      <c r="E2432" s="118" t="s">
        <v>5507</v>
      </c>
      <c r="F2432" s="119" t="s">
        <v>238</v>
      </c>
      <c r="G2432" s="120">
        <v>4</v>
      </c>
      <c r="H2432" s="95">
        <f>ROUND(I2432/G2432,2)</f>
        <v>89640.84</v>
      </c>
      <c r="I2432" s="121">
        <v>358563.34</v>
      </c>
      <c r="J2432" s="122">
        <f>ROUND(H2432*$I$13,2)</f>
        <v>98013.29</v>
      </c>
      <c r="K2432" s="121">
        <f>ROUND(G2432*J2432,2)</f>
        <v>392053.16</v>
      </c>
      <c r="L2432" s="121" t="s">
        <v>2396</v>
      </c>
      <c r="M2432" s="235"/>
      <c r="N2432" s="253">
        <f t="shared" si="101"/>
        <v>392053.16</v>
      </c>
      <c r="O2432" s="254">
        <f t="shared" si="100"/>
        <v>0</v>
      </c>
    </row>
    <row r="2433" spans="1:15" s="28" customFormat="1" ht="15" outlineLevel="1" x14ac:dyDescent="0.25">
      <c r="A2433" s="116" t="s">
        <v>5508</v>
      </c>
      <c r="B2433" s="117" t="s">
        <v>4893</v>
      </c>
      <c r="C2433" s="117" t="s">
        <v>1163</v>
      </c>
      <c r="D2433" s="117" t="s">
        <v>2602</v>
      </c>
      <c r="E2433" s="118" t="s">
        <v>5509</v>
      </c>
      <c r="F2433" s="119" t="s">
        <v>238</v>
      </c>
      <c r="G2433" s="120">
        <v>4</v>
      </c>
      <c r="H2433" s="95">
        <f>ROUND(I2433/G2433,2)</f>
        <v>34024.269999999997</v>
      </c>
      <c r="I2433" s="121">
        <v>136097.06</v>
      </c>
      <c r="J2433" s="122">
        <f>ROUND(H2433*$I$13,2)</f>
        <v>37202.14</v>
      </c>
      <c r="K2433" s="121">
        <f>ROUND(G2433*J2433,2)</f>
        <v>148808.56</v>
      </c>
      <c r="L2433" s="121" t="s">
        <v>2396</v>
      </c>
      <c r="M2433" s="235"/>
      <c r="N2433" s="253">
        <f t="shared" si="101"/>
        <v>148808.53</v>
      </c>
      <c r="O2433" s="254">
        <f t="shared" si="100"/>
        <v>-0.03</v>
      </c>
    </row>
    <row r="2434" spans="1:15" s="28" customFormat="1" ht="15" outlineLevel="1" x14ac:dyDescent="0.25">
      <c r="A2434" s="116" t="s">
        <v>5510</v>
      </c>
      <c r="B2434" s="117" t="s">
        <v>4893</v>
      </c>
      <c r="C2434" s="117" t="s">
        <v>1167</v>
      </c>
      <c r="D2434" s="117" t="s">
        <v>2602</v>
      </c>
      <c r="E2434" s="118" t="s">
        <v>5511</v>
      </c>
      <c r="F2434" s="119" t="s">
        <v>238</v>
      </c>
      <c r="G2434" s="120">
        <v>4</v>
      </c>
      <c r="H2434" s="95">
        <f>ROUND(I2434/G2434,2)</f>
        <v>42268.59</v>
      </c>
      <c r="I2434" s="121">
        <v>169074.35</v>
      </c>
      <c r="J2434" s="122">
        <f>ROUND(H2434*$I$13,2)</f>
        <v>46216.480000000003</v>
      </c>
      <c r="K2434" s="121">
        <f>ROUND(G2434*J2434,2)</f>
        <v>184865.92000000001</v>
      </c>
      <c r="L2434" s="121" t="s">
        <v>2396</v>
      </c>
      <c r="M2434" s="235"/>
      <c r="N2434" s="253">
        <f t="shared" si="101"/>
        <v>184865.89</v>
      </c>
      <c r="O2434" s="254">
        <f t="shared" si="100"/>
        <v>-0.03</v>
      </c>
    </row>
    <row r="2435" spans="1:15" s="28" customFormat="1" ht="15" outlineLevel="1" x14ac:dyDescent="0.25">
      <c r="A2435" s="116" t="s">
        <v>5512</v>
      </c>
      <c r="B2435" s="117" t="s">
        <v>4893</v>
      </c>
      <c r="C2435" s="117" t="s">
        <v>1171</v>
      </c>
      <c r="D2435" s="117" t="s">
        <v>2602</v>
      </c>
      <c r="E2435" s="118" t="s">
        <v>5513</v>
      </c>
      <c r="F2435" s="119" t="s">
        <v>238</v>
      </c>
      <c r="G2435" s="120">
        <v>1</v>
      </c>
      <c r="H2435" s="95">
        <f>ROUND(I2435/G2435,2)</f>
        <v>46848.77</v>
      </c>
      <c r="I2435" s="121">
        <v>46848.77</v>
      </c>
      <c r="J2435" s="122">
        <f>ROUND(H2435*$I$13,2)</f>
        <v>51224.45</v>
      </c>
      <c r="K2435" s="121">
        <f>ROUND(G2435*J2435,2)</f>
        <v>51224.45</v>
      </c>
      <c r="L2435" s="121" t="s">
        <v>2396</v>
      </c>
      <c r="M2435" s="235"/>
      <c r="N2435" s="253">
        <f t="shared" si="101"/>
        <v>51224.45</v>
      </c>
      <c r="O2435" s="254">
        <f t="shared" si="100"/>
        <v>0</v>
      </c>
    </row>
    <row r="2436" spans="1:15" s="28" customFormat="1" ht="22.5" outlineLevel="1" x14ac:dyDescent="0.25">
      <c r="A2436" s="116" t="s">
        <v>5514</v>
      </c>
      <c r="B2436" s="117" t="s">
        <v>4893</v>
      </c>
      <c r="C2436" s="117" t="s">
        <v>1176</v>
      </c>
      <c r="D2436" s="117" t="s">
        <v>2602</v>
      </c>
      <c r="E2436" s="118" t="s">
        <v>5515</v>
      </c>
      <c r="F2436" s="119" t="s">
        <v>238</v>
      </c>
      <c r="G2436" s="120">
        <v>1</v>
      </c>
      <c r="H2436" s="95">
        <f>ROUND(I2436/G2436,2)</f>
        <v>27350.28</v>
      </c>
      <c r="I2436" s="121">
        <v>27350.28</v>
      </c>
      <c r="J2436" s="122">
        <f>ROUND(H2436*$I$13,2)</f>
        <v>29904.799999999999</v>
      </c>
      <c r="K2436" s="121">
        <f>ROUND(G2436*J2436,2)</f>
        <v>29904.799999999999</v>
      </c>
      <c r="L2436" s="121" t="s">
        <v>2396</v>
      </c>
      <c r="M2436" s="235"/>
      <c r="N2436" s="253">
        <f t="shared" si="101"/>
        <v>29904.799999999999</v>
      </c>
      <c r="O2436" s="254">
        <f t="shared" si="100"/>
        <v>0</v>
      </c>
    </row>
    <row r="2437" spans="1:15" s="28" customFormat="1" ht="15" outlineLevel="1" x14ac:dyDescent="0.25">
      <c r="A2437" s="116" t="s">
        <v>5516</v>
      </c>
      <c r="B2437" s="117" t="s">
        <v>4893</v>
      </c>
      <c r="C2437" s="117" t="s">
        <v>1180</v>
      </c>
      <c r="D2437" s="117" t="s">
        <v>2602</v>
      </c>
      <c r="E2437" s="118" t="s">
        <v>5517</v>
      </c>
      <c r="F2437" s="119" t="s">
        <v>238</v>
      </c>
      <c r="G2437" s="120">
        <v>14</v>
      </c>
      <c r="H2437" s="95">
        <f>ROUND(I2437/G2437,2)</f>
        <v>41090.83</v>
      </c>
      <c r="I2437" s="121">
        <v>575271.65</v>
      </c>
      <c r="J2437" s="122">
        <f>ROUND(H2437*$I$13,2)</f>
        <v>44928.71</v>
      </c>
      <c r="K2437" s="121">
        <f>ROUND(G2437*J2437,2)</f>
        <v>629001.93999999994</v>
      </c>
      <c r="L2437" s="121" t="s">
        <v>2396</v>
      </c>
      <c r="M2437" s="235"/>
      <c r="N2437" s="253">
        <f t="shared" si="101"/>
        <v>629002.02</v>
      </c>
      <c r="O2437" s="254">
        <f t="shared" si="100"/>
        <v>0.08</v>
      </c>
    </row>
    <row r="2438" spans="1:15" s="28" customFormat="1" ht="15" outlineLevel="1" x14ac:dyDescent="0.25">
      <c r="A2438" s="116" t="s">
        <v>5518</v>
      </c>
      <c r="B2438" s="117" t="s">
        <v>4893</v>
      </c>
      <c r="C2438" s="117" t="s">
        <v>1182</v>
      </c>
      <c r="D2438" s="117" t="s">
        <v>2602</v>
      </c>
      <c r="E2438" s="118" t="s">
        <v>5519</v>
      </c>
      <c r="F2438" s="119" t="s">
        <v>238</v>
      </c>
      <c r="G2438" s="120">
        <v>17</v>
      </c>
      <c r="H2438" s="95">
        <f>ROUND(I2438/G2438,2)</f>
        <v>13609.71</v>
      </c>
      <c r="I2438" s="121">
        <v>231365.03</v>
      </c>
      <c r="J2438" s="122">
        <f>ROUND(H2438*$I$13,2)</f>
        <v>14880.86</v>
      </c>
      <c r="K2438" s="121">
        <f>ROUND(G2438*J2438,2)</f>
        <v>252974.62</v>
      </c>
      <c r="L2438" s="121" t="s">
        <v>2396</v>
      </c>
      <c r="M2438" s="235"/>
      <c r="N2438" s="253">
        <f t="shared" si="101"/>
        <v>252974.52</v>
      </c>
      <c r="O2438" s="254">
        <f t="shared" si="100"/>
        <v>-0.1</v>
      </c>
    </row>
    <row r="2439" spans="1:15" s="28" customFormat="1" ht="15" outlineLevel="1" x14ac:dyDescent="0.25">
      <c r="A2439" s="116" t="s">
        <v>5520</v>
      </c>
      <c r="B2439" s="117" t="s">
        <v>4893</v>
      </c>
      <c r="C2439" s="117" t="s">
        <v>1184</v>
      </c>
      <c r="D2439" s="117" t="s">
        <v>2602</v>
      </c>
      <c r="E2439" s="118" t="s">
        <v>5521</v>
      </c>
      <c r="F2439" s="119" t="s">
        <v>238</v>
      </c>
      <c r="G2439" s="120">
        <v>4</v>
      </c>
      <c r="H2439" s="164">
        <f>ROUND(I2439/G2439,2)</f>
        <v>112018.32</v>
      </c>
      <c r="I2439" s="258">
        <v>448073.29</v>
      </c>
      <c r="J2439" s="122">
        <f>ROUND(H2439*$I$13,2)</f>
        <v>122480.83</v>
      </c>
      <c r="K2439" s="121">
        <f>ROUND(G2439*J2439,2)</f>
        <v>489923.32</v>
      </c>
      <c r="L2439" s="121" t="s">
        <v>2396</v>
      </c>
      <c r="M2439" s="235"/>
      <c r="N2439" s="253">
        <f>ROUND(I2439*I$13,2)</f>
        <v>489923.34</v>
      </c>
      <c r="O2439" s="254">
        <f t="shared" si="100"/>
        <v>0.02</v>
      </c>
    </row>
    <row r="2440" spans="1:15" s="28" customFormat="1" ht="15" outlineLevel="1" x14ac:dyDescent="0.25">
      <c r="A2440" s="129"/>
      <c r="B2440" s="130"/>
      <c r="C2440" s="130"/>
      <c r="D2440" s="130"/>
      <c r="E2440" s="131" t="s">
        <v>5522</v>
      </c>
      <c r="F2440" s="132"/>
      <c r="G2440" s="133"/>
      <c r="H2440" s="134"/>
      <c r="I2440" s="135"/>
      <c r="J2440" s="134"/>
      <c r="K2440" s="135"/>
      <c r="L2440" s="135"/>
      <c r="M2440" s="235"/>
      <c r="N2440" s="253">
        <f>ROUND(I2440*H$13*I$13,2)</f>
        <v>0</v>
      </c>
      <c r="O2440" s="254">
        <f t="shared" si="100"/>
        <v>0</v>
      </c>
    </row>
    <row r="2441" spans="1:15" s="28" customFormat="1" ht="15" outlineLevel="1" x14ac:dyDescent="0.25">
      <c r="A2441" s="129"/>
      <c r="B2441" s="130"/>
      <c r="C2441" s="130"/>
      <c r="D2441" s="130"/>
      <c r="E2441" s="131" t="s">
        <v>5523</v>
      </c>
      <c r="F2441" s="132"/>
      <c r="G2441" s="133"/>
      <c r="H2441" s="134"/>
      <c r="I2441" s="135"/>
      <c r="J2441" s="134"/>
      <c r="K2441" s="135"/>
      <c r="L2441" s="135"/>
      <c r="M2441" s="235"/>
      <c r="N2441" s="253">
        <f>ROUND(I2441*H$13*I$13,2)</f>
        <v>0</v>
      </c>
      <c r="O2441" s="254">
        <f t="shared" si="100"/>
        <v>0</v>
      </c>
    </row>
    <row r="2442" spans="1:15" s="28" customFormat="1" ht="15" outlineLevel="1" x14ac:dyDescent="0.25">
      <c r="A2442" s="90" t="s">
        <v>5524</v>
      </c>
      <c r="B2442" s="91" t="s">
        <v>4893</v>
      </c>
      <c r="C2442" s="91" t="s">
        <v>1188</v>
      </c>
      <c r="D2442" s="91" t="s">
        <v>4987</v>
      </c>
      <c r="E2442" s="92" t="s">
        <v>4988</v>
      </c>
      <c r="F2442" s="93" t="s">
        <v>363</v>
      </c>
      <c r="G2442" s="100">
        <v>0.14000000000000001</v>
      </c>
      <c r="H2442" s="95">
        <f>ROUND(I2442/G2442,2)</f>
        <v>79535.070000000007</v>
      </c>
      <c r="I2442" s="96">
        <v>11134.91</v>
      </c>
      <c r="J2442" s="95">
        <f>ROUND(H2442*$H$13*$I$13,2)</f>
        <v>88528.99</v>
      </c>
      <c r="K2442" s="96">
        <f>ROUND(G2442*J2442,2)</f>
        <v>12394.06</v>
      </c>
      <c r="L2442" s="89"/>
      <c r="M2442" s="235"/>
      <c r="N2442" s="253">
        <f>ROUND(I2442*H$13*I$13,2)</f>
        <v>12394.06</v>
      </c>
      <c r="O2442" s="254">
        <f t="shared" si="100"/>
        <v>0</v>
      </c>
    </row>
    <row r="2443" spans="1:15" s="28" customFormat="1" ht="15" outlineLevel="1" x14ac:dyDescent="0.25">
      <c r="A2443" s="90" t="s">
        <v>5525</v>
      </c>
      <c r="B2443" s="91" t="s">
        <v>4893</v>
      </c>
      <c r="C2443" s="91" t="s">
        <v>1190</v>
      </c>
      <c r="D2443" s="91" t="s">
        <v>1666</v>
      </c>
      <c r="E2443" s="92" t="s">
        <v>1741</v>
      </c>
      <c r="F2443" s="93" t="s">
        <v>185</v>
      </c>
      <c r="G2443" s="97">
        <v>1.9599999999999999E-2</v>
      </c>
      <c r="H2443" s="95">
        <f>ROUND(I2443/G2443,2)</f>
        <v>8233.16</v>
      </c>
      <c r="I2443" s="96">
        <v>161.37</v>
      </c>
      <c r="J2443" s="95">
        <f>ROUND(H2443*$H$13*$I$13,2)</f>
        <v>9164.18</v>
      </c>
      <c r="K2443" s="96">
        <f>ROUND(G2443*J2443,2)</f>
        <v>179.62</v>
      </c>
      <c r="L2443" s="89"/>
      <c r="M2443" s="235"/>
      <c r="N2443" s="253">
        <f>ROUND(I2443*H$13*I$13,2)</f>
        <v>179.62</v>
      </c>
      <c r="O2443" s="254">
        <f t="shared" si="100"/>
        <v>0</v>
      </c>
    </row>
    <row r="2444" spans="1:15" s="28" customFormat="1" ht="15" outlineLevel="1" x14ac:dyDescent="0.25">
      <c r="A2444" s="90" t="s">
        <v>5526</v>
      </c>
      <c r="B2444" s="91" t="s">
        <v>4893</v>
      </c>
      <c r="C2444" s="91" t="s">
        <v>5527</v>
      </c>
      <c r="D2444" s="91" t="s">
        <v>4991</v>
      </c>
      <c r="E2444" s="92" t="s">
        <v>4992</v>
      </c>
      <c r="F2444" s="93" t="s">
        <v>4029</v>
      </c>
      <c r="G2444" s="97">
        <v>3.6400000000000002E-2</v>
      </c>
      <c r="H2444" s="95">
        <f>ROUND(I2444/G2444,2)</f>
        <v>21107.69</v>
      </c>
      <c r="I2444" s="96">
        <v>768.32</v>
      </c>
      <c r="J2444" s="95">
        <f>ROUND(H2444*$H$13*$I$13,2)</f>
        <v>23494.57</v>
      </c>
      <c r="K2444" s="96">
        <f>ROUND(G2444*J2444,2)</f>
        <v>855.2</v>
      </c>
      <c r="L2444" s="89"/>
      <c r="M2444" s="235"/>
      <c r="N2444" s="253">
        <f>ROUND(I2444*H$13*I$13,2)</f>
        <v>855.2</v>
      </c>
      <c r="O2444" s="254">
        <f t="shared" si="100"/>
        <v>0</v>
      </c>
    </row>
    <row r="2445" spans="1:15" s="28" customFormat="1" ht="15" outlineLevel="1" x14ac:dyDescent="0.25">
      <c r="A2445" s="90" t="s">
        <v>5528</v>
      </c>
      <c r="B2445" s="91" t="s">
        <v>4893</v>
      </c>
      <c r="C2445" s="91" t="s">
        <v>1192</v>
      </c>
      <c r="D2445" s="91" t="s">
        <v>4994</v>
      </c>
      <c r="E2445" s="92" t="s">
        <v>4995</v>
      </c>
      <c r="F2445" s="93" t="s">
        <v>363</v>
      </c>
      <c r="G2445" s="100">
        <v>0.14000000000000001</v>
      </c>
      <c r="H2445" s="95">
        <f>ROUND(I2445/G2445,2)</f>
        <v>73561.5</v>
      </c>
      <c r="I2445" s="96">
        <v>10298.61</v>
      </c>
      <c r="J2445" s="95">
        <f>ROUND(H2445*$H$13*$I$13,2)</f>
        <v>81879.92</v>
      </c>
      <c r="K2445" s="96">
        <f>ROUND(G2445*J2445,2)</f>
        <v>11463.19</v>
      </c>
      <c r="L2445" s="89"/>
      <c r="M2445" s="235"/>
      <c r="N2445" s="253">
        <f>ROUND(I2445*H$13*I$13,2)</f>
        <v>11463.19</v>
      </c>
      <c r="O2445" s="254">
        <f t="shared" si="100"/>
        <v>0</v>
      </c>
    </row>
    <row r="2446" spans="1:15" s="28" customFormat="1" ht="22.5" outlineLevel="1" x14ac:dyDescent="0.25">
      <c r="A2446" s="90" t="s">
        <v>5529</v>
      </c>
      <c r="B2446" s="91" t="s">
        <v>4893</v>
      </c>
      <c r="C2446" s="91" t="s">
        <v>1194</v>
      </c>
      <c r="D2446" s="91" t="s">
        <v>4997</v>
      </c>
      <c r="E2446" s="92" t="s">
        <v>4998</v>
      </c>
      <c r="F2446" s="93" t="s">
        <v>185</v>
      </c>
      <c r="G2446" s="97">
        <v>0.4032</v>
      </c>
      <c r="H2446" s="95">
        <f>ROUND(I2446/G2446,2)</f>
        <v>93392.46</v>
      </c>
      <c r="I2446" s="96">
        <v>37655.839999999997</v>
      </c>
      <c r="J2446" s="95">
        <f>ROUND(H2446*$H$13*$I$13,2)</f>
        <v>103953.39</v>
      </c>
      <c r="K2446" s="96">
        <f>ROUND(G2446*J2446,2)</f>
        <v>41914.01</v>
      </c>
      <c r="L2446" s="89"/>
      <c r="M2446" s="235"/>
      <c r="N2446" s="253">
        <f>ROUND(I2446*H$13*I$13,2)</f>
        <v>41914.01</v>
      </c>
      <c r="O2446" s="254">
        <f t="shared" si="100"/>
        <v>0</v>
      </c>
    </row>
    <row r="2447" spans="1:15" s="28" customFormat="1" ht="22.5" outlineLevel="1" x14ac:dyDescent="0.25">
      <c r="A2447" s="90" t="s">
        <v>5530</v>
      </c>
      <c r="B2447" s="91" t="s">
        <v>4893</v>
      </c>
      <c r="C2447" s="91" t="s">
        <v>1197</v>
      </c>
      <c r="D2447" s="91" t="s">
        <v>299</v>
      </c>
      <c r="E2447" s="92" t="s">
        <v>300</v>
      </c>
      <c r="F2447" s="93" t="s">
        <v>172</v>
      </c>
      <c r="G2447" s="101">
        <v>5.0999999999999997E-2</v>
      </c>
      <c r="H2447" s="95">
        <f>ROUND(I2447/G2447,2)</f>
        <v>1397668.04</v>
      </c>
      <c r="I2447" s="96">
        <v>71281.070000000007</v>
      </c>
      <c r="J2447" s="95">
        <f>ROUND(H2447*$H$13*$I$13,2)</f>
        <v>1555718.02</v>
      </c>
      <c r="K2447" s="96">
        <f>ROUND(G2447*J2447,2)</f>
        <v>79341.62</v>
      </c>
      <c r="L2447" s="89"/>
      <c r="M2447" s="235"/>
      <c r="N2447" s="253">
        <f>ROUND(I2447*H$13*I$13,2)</f>
        <v>79341.62</v>
      </c>
      <c r="O2447" s="254">
        <f t="shared" si="100"/>
        <v>0</v>
      </c>
    </row>
    <row r="2448" spans="1:15" s="28" customFormat="1" ht="15" outlineLevel="1" x14ac:dyDescent="0.25">
      <c r="A2448" s="90" t="s">
        <v>5531</v>
      </c>
      <c r="B2448" s="91" t="s">
        <v>4893</v>
      </c>
      <c r="C2448" s="91" t="s">
        <v>1199</v>
      </c>
      <c r="D2448" s="91" t="s">
        <v>350</v>
      </c>
      <c r="E2448" s="92" t="s">
        <v>5244</v>
      </c>
      <c r="F2448" s="93" t="s">
        <v>185</v>
      </c>
      <c r="G2448" s="101">
        <v>5.1769999999999996</v>
      </c>
      <c r="H2448" s="95">
        <f>ROUND(I2448/G2448,2)</f>
        <v>7024.3</v>
      </c>
      <c r="I2448" s="96">
        <v>36364.78</v>
      </c>
      <c r="J2448" s="95">
        <f>ROUND(H2448*$H$13*$I$13,2)</f>
        <v>7818.62</v>
      </c>
      <c r="K2448" s="96">
        <f>ROUND(G2448*J2448,2)</f>
        <v>40477</v>
      </c>
      <c r="L2448" s="89"/>
      <c r="M2448" s="235"/>
      <c r="N2448" s="253">
        <f>ROUND(I2448*H$13*I$13,2)</f>
        <v>40476.949999999997</v>
      </c>
      <c r="O2448" s="254">
        <f t="shared" si="100"/>
        <v>-0.05</v>
      </c>
    </row>
    <row r="2449" spans="1:15" s="28" customFormat="1" ht="15" outlineLevel="1" x14ac:dyDescent="0.25">
      <c r="A2449" s="90" t="s">
        <v>5532</v>
      </c>
      <c r="B2449" s="91" t="s">
        <v>4893</v>
      </c>
      <c r="C2449" s="91" t="s">
        <v>5533</v>
      </c>
      <c r="D2449" s="91" t="s">
        <v>344</v>
      </c>
      <c r="E2449" s="92" t="s">
        <v>345</v>
      </c>
      <c r="F2449" s="93" t="s">
        <v>297</v>
      </c>
      <c r="G2449" s="97">
        <v>0.5161</v>
      </c>
      <c r="H2449" s="95">
        <f>ROUND(I2449/G2449,2)</f>
        <v>89229.01</v>
      </c>
      <c r="I2449" s="96">
        <v>46051.09</v>
      </c>
      <c r="J2449" s="95">
        <f>ROUND(H2449*$H$13*$I$13,2)</f>
        <v>99319.13</v>
      </c>
      <c r="K2449" s="96">
        <f>ROUND(G2449*J2449,2)</f>
        <v>51258.6</v>
      </c>
      <c r="L2449" s="89"/>
      <c r="M2449" s="235"/>
      <c r="N2449" s="253">
        <f>ROUND(I2449*H$13*I$13,2)</f>
        <v>51258.6</v>
      </c>
      <c r="O2449" s="254">
        <f t="shared" si="100"/>
        <v>0</v>
      </c>
    </row>
    <row r="2450" spans="1:15" s="28" customFormat="1" ht="15" outlineLevel="1" x14ac:dyDescent="0.25">
      <c r="A2450" s="90"/>
      <c r="B2450" s="91"/>
      <c r="C2450" s="91"/>
      <c r="D2450" s="91"/>
      <c r="E2450" s="103" t="s">
        <v>5534</v>
      </c>
      <c r="F2450" s="93"/>
      <c r="G2450" s="97"/>
      <c r="H2450" s="95"/>
      <c r="I2450" s="96"/>
      <c r="J2450" s="95"/>
      <c r="K2450" s="96"/>
      <c r="L2450" s="89"/>
      <c r="M2450" s="235"/>
      <c r="N2450" s="253">
        <f>ROUND(I2450*H$13*I$13,2)</f>
        <v>0</v>
      </c>
      <c r="O2450" s="254">
        <f t="shared" si="100"/>
        <v>0</v>
      </c>
    </row>
    <row r="2451" spans="1:15" s="28" customFormat="1" ht="15" outlineLevel="1" x14ac:dyDescent="0.25">
      <c r="A2451" s="90" t="s">
        <v>5535</v>
      </c>
      <c r="B2451" s="91" t="s">
        <v>4893</v>
      </c>
      <c r="C2451" s="91" t="s">
        <v>1201</v>
      </c>
      <c r="D2451" s="91" t="s">
        <v>5536</v>
      </c>
      <c r="E2451" s="92" t="s">
        <v>5537</v>
      </c>
      <c r="F2451" s="93" t="s">
        <v>172</v>
      </c>
      <c r="G2451" s="97">
        <v>0.1179</v>
      </c>
      <c r="H2451" s="95">
        <f>ROUND(I2451/G2451,2)</f>
        <v>453478.97</v>
      </c>
      <c r="I2451" s="96">
        <v>53465.17</v>
      </c>
      <c r="J2451" s="95">
        <f>ROUND(H2451*$H$13*$I$13,2)</f>
        <v>504758.92</v>
      </c>
      <c r="K2451" s="96">
        <f>ROUND(G2451*J2451,2)</f>
        <v>59511.08</v>
      </c>
      <c r="L2451" s="89"/>
      <c r="M2451" s="235"/>
      <c r="N2451" s="253">
        <f>ROUND(I2451*H$13*I$13,2)</f>
        <v>59511.08</v>
      </c>
      <c r="O2451" s="254">
        <f t="shared" si="100"/>
        <v>0</v>
      </c>
    </row>
    <row r="2452" spans="1:15" s="28" customFormat="1" ht="15" outlineLevel="1" x14ac:dyDescent="0.25">
      <c r="A2452" s="90" t="s">
        <v>5538</v>
      </c>
      <c r="B2452" s="91" t="s">
        <v>4893</v>
      </c>
      <c r="C2452" s="91" t="s">
        <v>5539</v>
      </c>
      <c r="D2452" s="91" t="s">
        <v>5540</v>
      </c>
      <c r="E2452" s="92" t="s">
        <v>5541</v>
      </c>
      <c r="F2452" s="93" t="s">
        <v>185</v>
      </c>
      <c r="G2452" s="97">
        <v>12.0258</v>
      </c>
      <c r="H2452" s="95">
        <f>ROUND(I2452/G2452,2)</f>
        <v>5777.05</v>
      </c>
      <c r="I2452" s="96">
        <v>69473.600000000006</v>
      </c>
      <c r="J2452" s="95">
        <f>ROUND(H2452*$H$13*$I$13,2)</f>
        <v>6430.33</v>
      </c>
      <c r="K2452" s="96">
        <f>ROUND(G2452*J2452,2)</f>
        <v>77329.86</v>
      </c>
      <c r="L2452" s="89"/>
      <c r="M2452" s="235"/>
      <c r="N2452" s="253">
        <f>ROUND(I2452*H$13*I$13,2)</f>
        <v>77329.759999999995</v>
      </c>
      <c r="O2452" s="254">
        <f t="shared" si="100"/>
        <v>-0.1</v>
      </c>
    </row>
    <row r="2453" spans="1:15" s="28" customFormat="1" ht="15" outlineLevel="1" x14ac:dyDescent="0.25">
      <c r="A2453" s="90" t="s">
        <v>5542</v>
      </c>
      <c r="B2453" s="91" t="s">
        <v>4893</v>
      </c>
      <c r="C2453" s="91" t="s">
        <v>1203</v>
      </c>
      <c r="D2453" s="91" t="s">
        <v>877</v>
      </c>
      <c r="E2453" s="92" t="s">
        <v>878</v>
      </c>
      <c r="F2453" s="93" t="s">
        <v>297</v>
      </c>
      <c r="G2453" s="101">
        <v>1.1930000000000001</v>
      </c>
      <c r="H2453" s="95">
        <f>ROUND(I2453/G2453,2)</f>
        <v>17602.86</v>
      </c>
      <c r="I2453" s="96">
        <v>21000.21</v>
      </c>
      <c r="J2453" s="95">
        <f>ROUND(H2453*$H$13*$I$13,2)</f>
        <v>19593.41</v>
      </c>
      <c r="K2453" s="96">
        <f>ROUND(G2453*J2453,2)</f>
        <v>23374.94</v>
      </c>
      <c r="L2453" s="89"/>
      <c r="M2453" s="235"/>
      <c r="N2453" s="253">
        <f>ROUND(I2453*H$13*I$13,2)</f>
        <v>23374.94</v>
      </c>
      <c r="O2453" s="254">
        <f t="shared" si="100"/>
        <v>0</v>
      </c>
    </row>
    <row r="2454" spans="1:15" s="28" customFormat="1" ht="15" outlineLevel="1" x14ac:dyDescent="0.25">
      <c r="A2454" s="90" t="s">
        <v>5543</v>
      </c>
      <c r="B2454" s="91" t="s">
        <v>4893</v>
      </c>
      <c r="C2454" s="91" t="s">
        <v>5544</v>
      </c>
      <c r="D2454" s="91" t="s">
        <v>4704</v>
      </c>
      <c r="E2454" s="92" t="s">
        <v>4705</v>
      </c>
      <c r="F2454" s="93" t="s">
        <v>297</v>
      </c>
      <c r="G2454" s="101">
        <v>1.1930000000000001</v>
      </c>
      <c r="H2454" s="95">
        <f>ROUND(I2454/G2454,2)</f>
        <v>60767.82</v>
      </c>
      <c r="I2454" s="96">
        <v>72496.009999999995</v>
      </c>
      <c r="J2454" s="95">
        <f>ROUND(H2454*$H$13*$I$13,2)</f>
        <v>67639.520000000004</v>
      </c>
      <c r="K2454" s="96">
        <f>ROUND(G2454*J2454,2)</f>
        <v>80693.95</v>
      </c>
      <c r="L2454" s="89"/>
      <c r="M2454" s="235"/>
      <c r="N2454" s="253">
        <f>ROUND(I2454*H$13*I$13,2)</f>
        <v>80693.95</v>
      </c>
      <c r="O2454" s="254">
        <f t="shared" si="100"/>
        <v>0</v>
      </c>
    </row>
    <row r="2455" spans="1:15" s="28" customFormat="1" ht="15" outlineLevel="1" x14ac:dyDescent="0.25">
      <c r="A2455" s="90" t="s">
        <v>5545</v>
      </c>
      <c r="B2455" s="91" t="s">
        <v>4893</v>
      </c>
      <c r="C2455" s="91" t="s">
        <v>1205</v>
      </c>
      <c r="D2455" s="91" t="s">
        <v>5546</v>
      </c>
      <c r="E2455" s="92" t="s">
        <v>5547</v>
      </c>
      <c r="F2455" s="93" t="s">
        <v>363</v>
      </c>
      <c r="G2455" s="97">
        <v>0.64539999999999997</v>
      </c>
      <c r="H2455" s="95">
        <f>ROUND(I2455/G2455,2)</f>
        <v>58616.36</v>
      </c>
      <c r="I2455" s="96">
        <v>37831</v>
      </c>
      <c r="J2455" s="95">
        <f>ROUND(H2455*$H$13*$I$13,2)</f>
        <v>65244.77</v>
      </c>
      <c r="K2455" s="96">
        <f>ROUND(G2455*J2455,2)</f>
        <v>42108.97</v>
      </c>
      <c r="L2455" s="89"/>
      <c r="M2455" s="235"/>
      <c r="N2455" s="253">
        <f>ROUND(I2455*H$13*I$13,2)</f>
        <v>42108.97</v>
      </c>
      <c r="O2455" s="254">
        <f t="shared" si="100"/>
        <v>0</v>
      </c>
    </row>
    <row r="2456" spans="1:15" s="28" customFormat="1" ht="15" outlineLevel="1" x14ac:dyDescent="0.25">
      <c r="A2456" s="90" t="s">
        <v>5548</v>
      </c>
      <c r="B2456" s="91" t="s">
        <v>4893</v>
      </c>
      <c r="C2456" s="91" t="s">
        <v>1209</v>
      </c>
      <c r="D2456" s="91" t="s">
        <v>5549</v>
      </c>
      <c r="E2456" s="92" t="s">
        <v>5550</v>
      </c>
      <c r="F2456" s="93" t="s">
        <v>363</v>
      </c>
      <c r="G2456" s="97">
        <v>0.64539999999999997</v>
      </c>
      <c r="H2456" s="95">
        <f>ROUND(I2456/G2456,2)</f>
        <v>320888.58</v>
      </c>
      <c r="I2456" s="96">
        <v>207101.49</v>
      </c>
      <c r="J2456" s="95">
        <f>ROUND(H2456*$H$13*$I$13,2)</f>
        <v>357175.05</v>
      </c>
      <c r="K2456" s="96">
        <f>ROUND(G2456*J2456,2)</f>
        <v>230520.78</v>
      </c>
      <c r="L2456" s="89"/>
      <c r="M2456" s="235"/>
      <c r="N2456" s="253">
        <f>ROUND(I2456*H$13*I$13,2)</f>
        <v>230520.78</v>
      </c>
      <c r="O2456" s="254">
        <f t="shared" si="100"/>
        <v>0</v>
      </c>
    </row>
    <row r="2457" spans="1:15" s="28" customFormat="1" ht="15" outlineLevel="1" x14ac:dyDescent="0.25">
      <c r="A2457" s="90" t="s">
        <v>5551</v>
      </c>
      <c r="B2457" s="91" t="s">
        <v>4893</v>
      </c>
      <c r="C2457" s="91" t="s">
        <v>1211</v>
      </c>
      <c r="D2457" s="91" t="s">
        <v>5552</v>
      </c>
      <c r="E2457" s="92" t="s">
        <v>5553</v>
      </c>
      <c r="F2457" s="93" t="s">
        <v>371</v>
      </c>
      <c r="G2457" s="97">
        <v>-65.508099999999999</v>
      </c>
      <c r="H2457" s="95">
        <f>ROUND(I2457/G2457,2)</f>
        <v>2323.5300000000002</v>
      </c>
      <c r="I2457" s="96">
        <v>-152210.15</v>
      </c>
      <c r="J2457" s="95">
        <f>ROUND(H2457*$H$13*$I$13,2)</f>
        <v>2586.2800000000002</v>
      </c>
      <c r="K2457" s="96">
        <f>ROUND(G2457*J2457,2)</f>
        <v>-169422.29</v>
      </c>
      <c r="L2457" s="89"/>
      <c r="M2457" s="235"/>
      <c r="N2457" s="253">
        <f>ROUND(I2457*H$13*I$13,2)</f>
        <v>-169422.26</v>
      </c>
      <c r="O2457" s="254">
        <f t="shared" si="100"/>
        <v>0.03</v>
      </c>
    </row>
    <row r="2458" spans="1:15" s="28" customFormat="1" ht="22.5" outlineLevel="1" x14ac:dyDescent="0.25">
      <c r="A2458" s="90" t="s">
        <v>5554</v>
      </c>
      <c r="B2458" s="91" t="s">
        <v>4893</v>
      </c>
      <c r="C2458" s="91" t="s">
        <v>5555</v>
      </c>
      <c r="D2458" s="91" t="s">
        <v>5556</v>
      </c>
      <c r="E2458" s="92" t="s">
        <v>5557</v>
      </c>
      <c r="F2458" s="93" t="s">
        <v>185</v>
      </c>
      <c r="G2458" s="102">
        <v>1.7687189999999999</v>
      </c>
      <c r="H2458" s="95">
        <f>ROUND(I2458/G2458,2)</f>
        <v>76342.509999999995</v>
      </c>
      <c r="I2458" s="96">
        <v>135028.45000000001</v>
      </c>
      <c r="J2458" s="95">
        <f>ROUND(H2458*$H$13*$I$13,2)</f>
        <v>84975.41</v>
      </c>
      <c r="K2458" s="96">
        <f>ROUND(G2458*J2458,2)</f>
        <v>150297.62</v>
      </c>
      <c r="L2458" s="89"/>
      <c r="M2458" s="235"/>
      <c r="N2458" s="253">
        <f>ROUND(I2458*H$13*I$13,2)</f>
        <v>150297.63</v>
      </c>
      <c r="O2458" s="254">
        <f t="shared" si="100"/>
        <v>0.01</v>
      </c>
    </row>
    <row r="2459" spans="1:15" s="28" customFormat="1" ht="15" outlineLevel="1" x14ac:dyDescent="0.25">
      <c r="A2459" s="90"/>
      <c r="B2459" s="91"/>
      <c r="C2459" s="91"/>
      <c r="D2459" s="91"/>
      <c r="E2459" s="103" t="s">
        <v>5522</v>
      </c>
      <c r="F2459" s="93"/>
      <c r="G2459" s="102"/>
      <c r="H2459" s="95"/>
      <c r="I2459" s="96"/>
      <c r="J2459" s="95"/>
      <c r="K2459" s="96"/>
      <c r="L2459" s="89"/>
      <c r="M2459" s="235"/>
      <c r="N2459" s="253">
        <f>ROUND(I2459*H$13*I$13,2)</f>
        <v>0</v>
      </c>
      <c r="O2459" s="254">
        <f t="shared" si="100"/>
        <v>0</v>
      </c>
    </row>
    <row r="2460" spans="1:15" s="28" customFormat="1" ht="22.5" outlineLevel="1" x14ac:dyDescent="0.25">
      <c r="A2460" s="90" t="s">
        <v>5558</v>
      </c>
      <c r="B2460" s="91" t="s">
        <v>4893</v>
      </c>
      <c r="C2460" s="91" t="s">
        <v>1213</v>
      </c>
      <c r="D2460" s="91" t="s">
        <v>170</v>
      </c>
      <c r="E2460" s="92" t="s">
        <v>171</v>
      </c>
      <c r="F2460" s="93" t="s">
        <v>172</v>
      </c>
      <c r="G2460" s="94">
        <v>0.15236</v>
      </c>
      <c r="H2460" s="95">
        <f>ROUND(I2460/G2460,2)</f>
        <v>215373.92</v>
      </c>
      <c r="I2460" s="96">
        <v>32814.370000000003</v>
      </c>
      <c r="J2460" s="95">
        <f>ROUND(H2460*$H$13*$I$13,2)</f>
        <v>239728.66</v>
      </c>
      <c r="K2460" s="96">
        <f>ROUND(G2460*J2460,2)</f>
        <v>36525.06</v>
      </c>
      <c r="L2460" s="89"/>
      <c r="M2460" s="235"/>
      <c r="N2460" s="253">
        <f>ROUND(I2460*H$13*I$13,2)</f>
        <v>36525.06</v>
      </c>
      <c r="O2460" s="254">
        <f t="shared" si="100"/>
        <v>0</v>
      </c>
    </row>
    <row r="2461" spans="1:15" s="28" customFormat="1" ht="15" outlineLevel="1" x14ac:dyDescent="0.25">
      <c r="A2461" s="90" t="s">
        <v>5559</v>
      </c>
      <c r="B2461" s="91" t="s">
        <v>4893</v>
      </c>
      <c r="C2461" s="91" t="s">
        <v>1215</v>
      </c>
      <c r="D2461" s="91" t="s">
        <v>5560</v>
      </c>
      <c r="E2461" s="92" t="s">
        <v>5561</v>
      </c>
      <c r="F2461" s="93" t="s">
        <v>363</v>
      </c>
      <c r="G2461" s="97">
        <v>6.0944000000000003</v>
      </c>
      <c r="H2461" s="95">
        <f>ROUND(I2461/G2461,2)</f>
        <v>10794.23</v>
      </c>
      <c r="I2461" s="96">
        <v>65784.37</v>
      </c>
      <c r="J2461" s="95">
        <f>ROUND(H2461*$H$13*$I$13,2)</f>
        <v>12014.85</v>
      </c>
      <c r="K2461" s="96">
        <f>ROUND(G2461*J2461,2)</f>
        <v>73223.3</v>
      </c>
      <c r="L2461" s="89"/>
      <c r="M2461" s="235"/>
      <c r="N2461" s="253">
        <f>ROUND(I2461*H$13*I$13,2)</f>
        <v>73223.350000000006</v>
      </c>
      <c r="O2461" s="254">
        <f t="shared" si="100"/>
        <v>0.05</v>
      </c>
    </row>
    <row r="2462" spans="1:15" s="28" customFormat="1" ht="15" outlineLevel="1" x14ac:dyDescent="0.25">
      <c r="A2462" s="90" t="s">
        <v>5562</v>
      </c>
      <c r="B2462" s="91" t="s">
        <v>4893</v>
      </c>
      <c r="C2462" s="91" t="s">
        <v>1217</v>
      </c>
      <c r="D2462" s="91" t="s">
        <v>5563</v>
      </c>
      <c r="E2462" s="92" t="s">
        <v>5564</v>
      </c>
      <c r="F2462" s="93" t="s">
        <v>185</v>
      </c>
      <c r="G2462" s="94">
        <v>31.081440000000001</v>
      </c>
      <c r="H2462" s="95">
        <f>ROUND(I2462/G2462,2)</f>
        <v>1860.94</v>
      </c>
      <c r="I2462" s="96">
        <v>57840.68</v>
      </c>
      <c r="J2462" s="95">
        <f>ROUND(H2462*$H$13*$I$13,2)</f>
        <v>2071.38</v>
      </c>
      <c r="K2462" s="96">
        <f>ROUND(G2462*J2462,2)</f>
        <v>64381.47</v>
      </c>
      <c r="L2462" s="89"/>
      <c r="M2462" s="235"/>
      <c r="N2462" s="253">
        <f>ROUND(I2462*H$13*I$13,2)</f>
        <v>64381.37</v>
      </c>
      <c r="O2462" s="254">
        <f t="shared" ref="O2462:O2516" si="102">N2462-K2462</f>
        <v>-0.1</v>
      </c>
    </row>
    <row r="2463" spans="1:15" s="28" customFormat="1" ht="15" outlineLevel="1" x14ac:dyDescent="0.25">
      <c r="A2463" s="90" t="s">
        <v>5565</v>
      </c>
      <c r="B2463" s="91" t="s">
        <v>4893</v>
      </c>
      <c r="C2463" s="91" t="s">
        <v>1221</v>
      </c>
      <c r="D2463" s="91" t="s">
        <v>4252</v>
      </c>
      <c r="E2463" s="92" t="s">
        <v>4253</v>
      </c>
      <c r="F2463" s="93" t="s">
        <v>172</v>
      </c>
      <c r="G2463" s="94">
        <v>0.60943999999999998</v>
      </c>
      <c r="H2463" s="95">
        <f>ROUND(I2463/G2463,2)</f>
        <v>232531.01</v>
      </c>
      <c r="I2463" s="96">
        <v>141713.70000000001</v>
      </c>
      <c r="J2463" s="95">
        <f>ROUND(H2463*$H$13*$I$13,2)</f>
        <v>258825.9</v>
      </c>
      <c r="K2463" s="96">
        <f>ROUND(G2463*J2463,2)</f>
        <v>157738.85999999999</v>
      </c>
      <c r="L2463" s="89"/>
      <c r="M2463" s="235"/>
      <c r="N2463" s="253">
        <f>ROUND(I2463*H$13*I$13,2)</f>
        <v>157738.85999999999</v>
      </c>
      <c r="O2463" s="254">
        <f t="shared" si="102"/>
        <v>0</v>
      </c>
    </row>
    <row r="2464" spans="1:15" s="28" customFormat="1" ht="15" outlineLevel="1" x14ac:dyDescent="0.25">
      <c r="A2464" s="90" t="s">
        <v>5566</v>
      </c>
      <c r="B2464" s="91" t="s">
        <v>4893</v>
      </c>
      <c r="C2464" s="91" t="s">
        <v>1223</v>
      </c>
      <c r="D2464" s="91" t="s">
        <v>4687</v>
      </c>
      <c r="E2464" s="92" t="s">
        <v>4688</v>
      </c>
      <c r="F2464" s="93" t="s">
        <v>185</v>
      </c>
      <c r="G2464" s="94">
        <v>62.162880000000001</v>
      </c>
      <c r="H2464" s="95">
        <f>ROUND(I2464/G2464,2)</f>
        <v>4566.97</v>
      </c>
      <c r="I2464" s="96">
        <v>283895.8</v>
      </c>
      <c r="J2464" s="95">
        <f>ROUND(H2464*$H$13*$I$13,2)</f>
        <v>5083.41</v>
      </c>
      <c r="K2464" s="96">
        <f>ROUND(G2464*J2464,2)</f>
        <v>315999.40999999997</v>
      </c>
      <c r="L2464" s="89"/>
      <c r="M2464" s="235"/>
      <c r="N2464" s="253">
        <f>ROUND(I2464*H$13*I$13,2)</f>
        <v>315999.08</v>
      </c>
      <c r="O2464" s="254">
        <f t="shared" si="102"/>
        <v>-0.33</v>
      </c>
    </row>
    <row r="2465" spans="1:15" s="28" customFormat="1" ht="15" outlineLevel="1" x14ac:dyDescent="0.25">
      <c r="A2465" s="90" t="s">
        <v>5567</v>
      </c>
      <c r="B2465" s="91" t="s">
        <v>4893</v>
      </c>
      <c r="C2465" s="91" t="s">
        <v>1228</v>
      </c>
      <c r="D2465" s="91" t="s">
        <v>5568</v>
      </c>
      <c r="E2465" s="92" t="s">
        <v>5569</v>
      </c>
      <c r="F2465" s="93" t="s">
        <v>172</v>
      </c>
      <c r="G2465" s="101">
        <v>0.252</v>
      </c>
      <c r="H2465" s="95">
        <f>ROUND(I2465/G2465,2)</f>
        <v>1809652.54</v>
      </c>
      <c r="I2465" s="96">
        <v>456032.44</v>
      </c>
      <c r="J2465" s="95">
        <f>ROUND(H2465*$H$13*$I$13,2)</f>
        <v>2014290.22</v>
      </c>
      <c r="K2465" s="96">
        <f>ROUND(G2465*J2465,2)</f>
        <v>507601.14</v>
      </c>
      <c r="L2465" s="89"/>
      <c r="M2465" s="235"/>
      <c r="N2465" s="253">
        <f>ROUND(I2465*H$13*I$13,2)</f>
        <v>507601.14</v>
      </c>
      <c r="O2465" s="254">
        <f t="shared" si="102"/>
        <v>0</v>
      </c>
    </row>
    <row r="2466" spans="1:15" s="28" customFormat="1" ht="15" outlineLevel="1" x14ac:dyDescent="0.25">
      <c r="A2466" s="90" t="s">
        <v>5570</v>
      </c>
      <c r="B2466" s="91" t="s">
        <v>4893</v>
      </c>
      <c r="C2466" s="91" t="s">
        <v>5571</v>
      </c>
      <c r="D2466" s="91" t="s">
        <v>5540</v>
      </c>
      <c r="E2466" s="92" t="s">
        <v>5541</v>
      </c>
      <c r="F2466" s="93" t="s">
        <v>185</v>
      </c>
      <c r="G2466" s="101">
        <v>25.577999999999999</v>
      </c>
      <c r="H2466" s="95">
        <f>ROUND(I2466/G2466,2)</f>
        <v>5777.04</v>
      </c>
      <c r="I2466" s="96">
        <v>147765.24</v>
      </c>
      <c r="J2466" s="95">
        <f>ROUND(H2466*$H$13*$I$13,2)</f>
        <v>6430.31</v>
      </c>
      <c r="K2466" s="96">
        <f>ROUND(G2466*J2466,2)</f>
        <v>164474.47</v>
      </c>
      <c r="L2466" s="89"/>
      <c r="M2466" s="235"/>
      <c r="N2466" s="253">
        <f>ROUND(I2466*H$13*I$13,2)</f>
        <v>164474.71</v>
      </c>
      <c r="O2466" s="254">
        <f t="shared" si="102"/>
        <v>0.24</v>
      </c>
    </row>
    <row r="2467" spans="1:15" s="28" customFormat="1" ht="15" outlineLevel="1" x14ac:dyDescent="0.25">
      <c r="A2467" s="90" t="s">
        <v>5572</v>
      </c>
      <c r="B2467" s="91" t="s">
        <v>4893</v>
      </c>
      <c r="C2467" s="91" t="s">
        <v>5573</v>
      </c>
      <c r="D2467" s="91" t="s">
        <v>344</v>
      </c>
      <c r="E2467" s="92" t="s">
        <v>345</v>
      </c>
      <c r="F2467" s="93" t="s">
        <v>297</v>
      </c>
      <c r="G2467" s="101">
        <v>2.1419999999999999</v>
      </c>
      <c r="H2467" s="95">
        <f>ROUND(I2467/G2467,2)</f>
        <v>89228.89</v>
      </c>
      <c r="I2467" s="96">
        <v>191128.29</v>
      </c>
      <c r="J2467" s="95">
        <f>ROUND(H2467*$H$13*$I$13,2)</f>
        <v>99319</v>
      </c>
      <c r="K2467" s="96">
        <f>ROUND(G2467*J2467,2)</f>
        <v>212741.3</v>
      </c>
      <c r="L2467" s="89"/>
      <c r="M2467" s="235"/>
      <c r="N2467" s="253">
        <f>ROUND(I2467*H$13*I$13,2)</f>
        <v>212741.31</v>
      </c>
      <c r="O2467" s="254">
        <f t="shared" si="102"/>
        <v>0.01</v>
      </c>
    </row>
    <row r="2468" spans="1:15" s="28" customFormat="1" ht="15" outlineLevel="1" x14ac:dyDescent="0.25">
      <c r="A2468" s="90" t="s">
        <v>5574</v>
      </c>
      <c r="B2468" s="91" t="s">
        <v>4893</v>
      </c>
      <c r="C2468" s="91" t="s">
        <v>1230</v>
      </c>
      <c r="D2468" s="91" t="s">
        <v>400</v>
      </c>
      <c r="E2468" s="92" t="s">
        <v>401</v>
      </c>
      <c r="F2468" s="93" t="s">
        <v>297</v>
      </c>
      <c r="G2468" s="97">
        <v>0.28349999999999997</v>
      </c>
      <c r="H2468" s="95">
        <f>ROUND(I2468/G2468,2)</f>
        <v>73335.06</v>
      </c>
      <c r="I2468" s="96">
        <v>20790.490000000002</v>
      </c>
      <c r="J2468" s="95">
        <f>ROUND(H2468*$H$13*$I$13,2)</f>
        <v>81627.88</v>
      </c>
      <c r="K2468" s="96">
        <f>ROUND(G2468*J2468,2)</f>
        <v>23141.5</v>
      </c>
      <c r="L2468" s="89"/>
      <c r="M2468" s="235"/>
      <c r="N2468" s="253">
        <f>ROUND(I2468*H$13*I$13,2)</f>
        <v>23141.5</v>
      </c>
      <c r="O2468" s="254">
        <f t="shared" si="102"/>
        <v>0</v>
      </c>
    </row>
    <row r="2469" spans="1:15" s="28" customFormat="1" ht="33.75" outlineLevel="1" x14ac:dyDescent="0.25">
      <c r="A2469" s="90" t="s">
        <v>5575</v>
      </c>
      <c r="B2469" s="91" t="s">
        <v>4893</v>
      </c>
      <c r="C2469" s="91" t="s">
        <v>1232</v>
      </c>
      <c r="D2469" s="91" t="s">
        <v>1812</v>
      </c>
      <c r="E2469" s="92" t="s">
        <v>1813</v>
      </c>
      <c r="F2469" s="93" t="s">
        <v>297</v>
      </c>
      <c r="G2469" s="97">
        <v>0.28349999999999997</v>
      </c>
      <c r="H2469" s="95">
        <f>ROUND(I2469/G2469,2)</f>
        <v>74419.44</v>
      </c>
      <c r="I2469" s="96">
        <v>21097.91</v>
      </c>
      <c r="J2469" s="95">
        <f>ROUND(H2469*$H$13*$I$13,2)</f>
        <v>82834.880000000005</v>
      </c>
      <c r="K2469" s="96">
        <f>ROUND(G2469*J2469,2)</f>
        <v>23483.69</v>
      </c>
      <c r="L2469" s="89"/>
      <c r="M2469" s="235"/>
      <c r="N2469" s="253">
        <f>ROUND(I2469*H$13*I$13,2)</f>
        <v>23483.69</v>
      </c>
      <c r="O2469" s="254">
        <f t="shared" si="102"/>
        <v>0</v>
      </c>
    </row>
    <row r="2470" spans="1:15" s="28" customFormat="1" ht="15" outlineLevel="1" x14ac:dyDescent="0.25">
      <c r="A2470" s="90" t="s">
        <v>5576</v>
      </c>
      <c r="B2470" s="91" t="s">
        <v>4893</v>
      </c>
      <c r="C2470" s="91" t="s">
        <v>1234</v>
      </c>
      <c r="D2470" s="91" t="s">
        <v>5577</v>
      </c>
      <c r="E2470" s="92" t="s">
        <v>5578</v>
      </c>
      <c r="F2470" s="93" t="s">
        <v>172</v>
      </c>
      <c r="G2470" s="94">
        <v>0.15236</v>
      </c>
      <c r="H2470" s="95">
        <f>ROUND(I2470/G2470,2)</f>
        <v>101013.72</v>
      </c>
      <c r="I2470" s="96">
        <v>15390.45</v>
      </c>
      <c r="J2470" s="95">
        <f>ROUND(H2470*$H$13*$I$13,2)</f>
        <v>112436.47</v>
      </c>
      <c r="K2470" s="96">
        <f>ROUND(G2470*J2470,2)</f>
        <v>17130.82</v>
      </c>
      <c r="L2470" s="89"/>
      <c r="M2470" s="235"/>
      <c r="N2470" s="253">
        <f>ROUND(I2470*H$13*I$13,2)</f>
        <v>17130.82</v>
      </c>
      <c r="O2470" s="254">
        <f t="shared" si="102"/>
        <v>0</v>
      </c>
    </row>
    <row r="2471" spans="1:15" s="28" customFormat="1" ht="15" outlineLevel="1" x14ac:dyDescent="0.25">
      <c r="A2471" s="90" t="s">
        <v>5579</v>
      </c>
      <c r="B2471" s="91" t="s">
        <v>4893</v>
      </c>
      <c r="C2471" s="91" t="s">
        <v>1242</v>
      </c>
      <c r="D2471" s="91" t="s">
        <v>5580</v>
      </c>
      <c r="E2471" s="92" t="s">
        <v>5581</v>
      </c>
      <c r="F2471" s="93" t="s">
        <v>297</v>
      </c>
      <c r="G2471" s="100">
        <v>2.33</v>
      </c>
      <c r="H2471" s="95">
        <f>ROUND(I2471/G2471,2)</f>
        <v>15488.88</v>
      </c>
      <c r="I2471" s="96">
        <v>36089.08</v>
      </c>
      <c r="J2471" s="95">
        <f>ROUND(H2471*$H$13*$I$13,2)</f>
        <v>17240.38</v>
      </c>
      <c r="K2471" s="96">
        <f>ROUND(G2471*J2471,2)</f>
        <v>40170.089999999997</v>
      </c>
      <c r="L2471" s="89"/>
      <c r="M2471" s="235"/>
      <c r="N2471" s="253">
        <f>ROUND(I2471*H$13*I$13,2)</f>
        <v>40170.080000000002</v>
      </c>
      <c r="O2471" s="254">
        <f t="shared" si="102"/>
        <v>-0.01</v>
      </c>
    </row>
    <row r="2472" spans="1:15" s="28" customFormat="1" ht="22.5" outlineLevel="1" x14ac:dyDescent="0.25">
      <c r="A2472" s="90" t="s">
        <v>5582</v>
      </c>
      <c r="B2472" s="91" t="s">
        <v>4893</v>
      </c>
      <c r="C2472" s="91" t="s">
        <v>5583</v>
      </c>
      <c r="D2472" s="91" t="s">
        <v>5584</v>
      </c>
      <c r="E2472" s="92" t="s">
        <v>5585</v>
      </c>
      <c r="F2472" s="93" t="s">
        <v>297</v>
      </c>
      <c r="G2472" s="100">
        <v>2.33</v>
      </c>
      <c r="H2472" s="95">
        <f>ROUND(I2472/G2472,2)</f>
        <v>99519.6</v>
      </c>
      <c r="I2472" s="96">
        <v>231880.67</v>
      </c>
      <c r="J2472" s="95">
        <f>ROUND(H2472*$H$13*$I$13,2)</f>
        <v>110773.4</v>
      </c>
      <c r="K2472" s="96">
        <f>ROUND(G2472*J2472,2)</f>
        <v>258102.02</v>
      </c>
      <c r="L2472" s="89"/>
      <c r="M2472" s="235"/>
      <c r="N2472" s="253">
        <f>ROUND(I2472*H$13*I$13,2)</f>
        <v>258102.01</v>
      </c>
      <c r="O2472" s="254">
        <f t="shared" si="102"/>
        <v>-0.01</v>
      </c>
    </row>
    <row r="2473" spans="1:15" s="28" customFormat="1" ht="15" outlineLevel="1" x14ac:dyDescent="0.25">
      <c r="A2473" s="90" t="s">
        <v>5586</v>
      </c>
      <c r="B2473" s="91" t="s">
        <v>4893</v>
      </c>
      <c r="C2473" s="91" t="s">
        <v>1244</v>
      </c>
      <c r="D2473" s="91" t="s">
        <v>5587</v>
      </c>
      <c r="E2473" s="92" t="s">
        <v>5588</v>
      </c>
      <c r="F2473" s="93" t="s">
        <v>297</v>
      </c>
      <c r="G2473" s="100">
        <v>5.34</v>
      </c>
      <c r="H2473" s="95">
        <f>ROUND(I2473/G2473,2)</f>
        <v>24538.400000000001</v>
      </c>
      <c r="I2473" s="96">
        <v>131035.03</v>
      </c>
      <c r="J2473" s="95">
        <f>ROUND(H2473*$H$13*$I$13,2)</f>
        <v>27313.23</v>
      </c>
      <c r="K2473" s="96">
        <f>ROUND(G2473*J2473,2)</f>
        <v>145852.65</v>
      </c>
      <c r="L2473" s="89"/>
      <c r="M2473" s="235"/>
      <c r="N2473" s="253">
        <f>ROUND(I2473*H$13*I$13,2)</f>
        <v>145852.63</v>
      </c>
      <c r="O2473" s="254">
        <f t="shared" si="102"/>
        <v>-0.02</v>
      </c>
    </row>
    <row r="2474" spans="1:15" s="28" customFormat="1" ht="22.5" outlineLevel="1" x14ac:dyDescent="0.25">
      <c r="A2474" s="90" t="s">
        <v>5589</v>
      </c>
      <c r="B2474" s="91" t="s">
        <v>4893</v>
      </c>
      <c r="C2474" s="91" t="s">
        <v>1246</v>
      </c>
      <c r="D2474" s="91" t="s">
        <v>5590</v>
      </c>
      <c r="E2474" s="92" t="s">
        <v>5591</v>
      </c>
      <c r="F2474" s="93" t="s">
        <v>297</v>
      </c>
      <c r="G2474" s="100">
        <v>5.34</v>
      </c>
      <c r="H2474" s="95">
        <f>ROUND(I2474/G2474,2)</f>
        <v>93801.35</v>
      </c>
      <c r="I2474" s="96">
        <v>500899.23</v>
      </c>
      <c r="J2474" s="95">
        <f>ROUND(H2474*$H$13*$I$13,2)</f>
        <v>104408.52</v>
      </c>
      <c r="K2474" s="96">
        <f>ROUND(G2474*J2474,2)</f>
        <v>557541.5</v>
      </c>
      <c r="L2474" s="89"/>
      <c r="M2474" s="235"/>
      <c r="N2474" s="253">
        <f>ROUND(I2474*H$13*I$13,2)</f>
        <v>557541.52</v>
      </c>
      <c r="O2474" s="254">
        <f t="shared" si="102"/>
        <v>0.02</v>
      </c>
    </row>
    <row r="2475" spans="1:15" s="28" customFormat="1" ht="22.5" outlineLevel="1" x14ac:dyDescent="0.25">
      <c r="A2475" s="90" t="s">
        <v>5592</v>
      </c>
      <c r="B2475" s="91" t="s">
        <v>4893</v>
      </c>
      <c r="C2475" s="91" t="s">
        <v>1248</v>
      </c>
      <c r="D2475" s="91" t="s">
        <v>5593</v>
      </c>
      <c r="E2475" s="92" t="s">
        <v>5594</v>
      </c>
      <c r="F2475" s="93" t="s">
        <v>363</v>
      </c>
      <c r="G2475" s="94">
        <v>6.7038399999999996</v>
      </c>
      <c r="H2475" s="95">
        <f>ROUND(I2475/G2475,2)</f>
        <v>50797.01</v>
      </c>
      <c r="I2475" s="96">
        <v>340535.03999999998</v>
      </c>
      <c r="J2475" s="95">
        <f>ROUND(H2475*$H$13*$I$13,2)</f>
        <v>56541.2</v>
      </c>
      <c r="K2475" s="96">
        <f>ROUND(G2475*J2475,2)</f>
        <v>379043.16</v>
      </c>
      <c r="L2475" s="89"/>
      <c r="M2475" s="235"/>
      <c r="N2475" s="253">
        <f>ROUND(I2475*H$13*I$13,2)</f>
        <v>379043.15</v>
      </c>
      <c r="O2475" s="254">
        <f t="shared" si="102"/>
        <v>-0.01</v>
      </c>
    </row>
    <row r="2476" spans="1:15" s="28" customFormat="1" ht="15" outlineLevel="1" x14ac:dyDescent="0.25">
      <c r="A2476" s="90" t="s">
        <v>5595</v>
      </c>
      <c r="B2476" s="91" t="s">
        <v>4893</v>
      </c>
      <c r="C2476" s="91" t="s">
        <v>1250</v>
      </c>
      <c r="D2476" s="91" t="s">
        <v>5596</v>
      </c>
      <c r="E2476" s="92" t="s">
        <v>5597</v>
      </c>
      <c r="F2476" s="93" t="s">
        <v>371</v>
      </c>
      <c r="G2476" s="97">
        <v>770.94159999999999</v>
      </c>
      <c r="H2476" s="95">
        <f>ROUND(I2476/G2476,2)</f>
        <v>741.42</v>
      </c>
      <c r="I2476" s="96">
        <v>571592.88</v>
      </c>
      <c r="J2476" s="95">
        <f>ROUND(H2476*$H$13*$I$13,2)</f>
        <v>825.26</v>
      </c>
      <c r="K2476" s="96">
        <f>ROUND(G2476*J2476,2)</f>
        <v>636227.26</v>
      </c>
      <c r="L2476" s="89"/>
      <c r="M2476" s="235"/>
      <c r="N2476" s="253">
        <f>ROUND(I2476*H$13*I$13,2)</f>
        <v>636229.29</v>
      </c>
      <c r="O2476" s="254">
        <f t="shared" si="102"/>
        <v>2.0299999999999998</v>
      </c>
    </row>
    <row r="2477" spans="1:15" s="28" customFormat="1" ht="15" outlineLevel="1" x14ac:dyDescent="0.25">
      <c r="A2477" s="90" t="s">
        <v>5598</v>
      </c>
      <c r="B2477" s="91" t="s">
        <v>4893</v>
      </c>
      <c r="C2477" s="91" t="s">
        <v>1252</v>
      </c>
      <c r="D2477" s="91" t="s">
        <v>4987</v>
      </c>
      <c r="E2477" s="92" t="s">
        <v>4988</v>
      </c>
      <c r="F2477" s="93" t="s">
        <v>363</v>
      </c>
      <c r="G2477" s="97">
        <v>6.0944000000000003</v>
      </c>
      <c r="H2477" s="95">
        <f>ROUND(I2477/G2477,2)</f>
        <v>79538.22</v>
      </c>
      <c r="I2477" s="96">
        <v>484737.75</v>
      </c>
      <c r="J2477" s="95">
        <f>ROUND(H2477*$H$13*$I$13,2)</f>
        <v>88532.5</v>
      </c>
      <c r="K2477" s="96">
        <f>ROUND(G2477*J2477,2)</f>
        <v>539552.47</v>
      </c>
      <c r="L2477" s="89"/>
      <c r="M2477" s="235"/>
      <c r="N2477" s="253">
        <f>ROUND(I2477*H$13*I$13,2)</f>
        <v>539552.48</v>
      </c>
      <c r="O2477" s="254">
        <f t="shared" si="102"/>
        <v>0.01</v>
      </c>
    </row>
    <row r="2478" spans="1:15" s="28" customFormat="1" ht="15" outlineLevel="1" x14ac:dyDescent="0.25">
      <c r="A2478" s="90" t="s">
        <v>5599</v>
      </c>
      <c r="B2478" s="91" t="s">
        <v>4893</v>
      </c>
      <c r="C2478" s="91" t="s">
        <v>1254</v>
      </c>
      <c r="D2478" s="91" t="s">
        <v>1666</v>
      </c>
      <c r="E2478" s="92" t="s">
        <v>1741</v>
      </c>
      <c r="F2478" s="93" t="s">
        <v>185</v>
      </c>
      <c r="G2478" s="97">
        <v>0.85319999999999996</v>
      </c>
      <c r="H2478" s="95">
        <f>ROUND(I2478/G2478,2)</f>
        <v>8233.57</v>
      </c>
      <c r="I2478" s="96">
        <v>7024.88</v>
      </c>
      <c r="J2478" s="95">
        <f>ROUND(H2478*$H$13*$I$13,2)</f>
        <v>9164.6299999999992</v>
      </c>
      <c r="K2478" s="96">
        <f>ROUND(G2478*J2478,2)</f>
        <v>7819.26</v>
      </c>
      <c r="L2478" s="89"/>
      <c r="M2478" s="235"/>
      <c r="N2478" s="253">
        <f>ROUND(I2478*H$13*I$13,2)</f>
        <v>7819.26</v>
      </c>
      <c r="O2478" s="254">
        <f t="shared" si="102"/>
        <v>0</v>
      </c>
    </row>
    <row r="2479" spans="1:15" s="28" customFormat="1" ht="15" outlineLevel="1" x14ac:dyDescent="0.25">
      <c r="A2479" s="90" t="s">
        <v>5600</v>
      </c>
      <c r="B2479" s="91" t="s">
        <v>4893</v>
      </c>
      <c r="C2479" s="91" t="s">
        <v>5601</v>
      </c>
      <c r="D2479" s="91" t="s">
        <v>4991</v>
      </c>
      <c r="E2479" s="92" t="s">
        <v>4992</v>
      </c>
      <c r="F2479" s="93" t="s">
        <v>4029</v>
      </c>
      <c r="G2479" s="101">
        <v>1.585</v>
      </c>
      <c r="H2479" s="95">
        <f>ROUND(I2479/G2479,2)</f>
        <v>21108.2</v>
      </c>
      <c r="I2479" s="96">
        <v>33456.5</v>
      </c>
      <c r="J2479" s="95">
        <f>ROUND(H2479*$H$13*$I$13,2)</f>
        <v>23495.14</v>
      </c>
      <c r="K2479" s="96">
        <f>ROUND(G2479*J2479,2)</f>
        <v>37239.800000000003</v>
      </c>
      <c r="L2479" s="89"/>
      <c r="M2479" s="235"/>
      <c r="N2479" s="253">
        <f>ROUND(I2479*H$13*I$13,2)</f>
        <v>37239.800000000003</v>
      </c>
      <c r="O2479" s="254">
        <f t="shared" si="102"/>
        <v>0</v>
      </c>
    </row>
    <row r="2480" spans="1:15" s="28" customFormat="1" ht="15" outlineLevel="1" x14ac:dyDescent="0.25">
      <c r="A2480" s="90" t="s">
        <v>5602</v>
      </c>
      <c r="B2480" s="91" t="s">
        <v>4893</v>
      </c>
      <c r="C2480" s="91" t="s">
        <v>1257</v>
      </c>
      <c r="D2480" s="91" t="s">
        <v>4994</v>
      </c>
      <c r="E2480" s="92" t="s">
        <v>4995</v>
      </c>
      <c r="F2480" s="93" t="s">
        <v>363</v>
      </c>
      <c r="G2480" s="97">
        <v>6.0944000000000003</v>
      </c>
      <c r="H2480" s="95">
        <f>ROUND(I2480/G2480,2)</f>
        <v>73565.350000000006</v>
      </c>
      <c r="I2480" s="96">
        <v>448336.65</v>
      </c>
      <c r="J2480" s="95">
        <f>ROUND(H2480*$H$13*$I$13,2)</f>
        <v>81884.210000000006</v>
      </c>
      <c r="K2480" s="96">
        <f>ROUND(G2480*J2480,2)</f>
        <v>499035.13</v>
      </c>
      <c r="L2480" s="89"/>
      <c r="M2480" s="235"/>
      <c r="N2480" s="253">
        <f>ROUND(I2480*H$13*I$13,2)</f>
        <v>499035.1</v>
      </c>
      <c r="O2480" s="254">
        <f t="shared" si="102"/>
        <v>-0.03</v>
      </c>
    </row>
    <row r="2481" spans="1:15" s="28" customFormat="1" ht="22.5" outlineLevel="1" x14ac:dyDescent="0.25">
      <c r="A2481" s="90" t="s">
        <v>5603</v>
      </c>
      <c r="B2481" s="91" t="s">
        <v>4893</v>
      </c>
      <c r="C2481" s="91" t="s">
        <v>5604</v>
      </c>
      <c r="D2481" s="91" t="s">
        <v>5605</v>
      </c>
      <c r="E2481" s="92" t="s">
        <v>5606</v>
      </c>
      <c r="F2481" s="93" t="s">
        <v>185</v>
      </c>
      <c r="G2481" s="102">
        <v>17.551871999999999</v>
      </c>
      <c r="H2481" s="95">
        <f>ROUND(I2481/G2481,2)</f>
        <v>33081.730000000003</v>
      </c>
      <c r="I2481" s="96">
        <v>580646.32999999996</v>
      </c>
      <c r="J2481" s="95">
        <f>ROUND(H2481*$H$13*$I$13,2)</f>
        <v>36822.65</v>
      </c>
      <c r="K2481" s="96">
        <f>ROUND(G2481*J2481,2)</f>
        <v>646306.43999999994</v>
      </c>
      <c r="L2481" s="89"/>
      <c r="M2481" s="235"/>
      <c r="N2481" s="253">
        <f>ROUND(I2481*H$13*I$13,2)</f>
        <v>646306.51</v>
      </c>
      <c r="O2481" s="254">
        <f t="shared" si="102"/>
        <v>7.0000000000000007E-2</v>
      </c>
    </row>
    <row r="2482" spans="1:15" s="28" customFormat="1" ht="22.5" outlineLevel="1" x14ac:dyDescent="0.25">
      <c r="A2482" s="90" t="s">
        <v>5607</v>
      </c>
      <c r="B2482" s="91" t="s">
        <v>4893</v>
      </c>
      <c r="C2482" s="91" t="s">
        <v>1259</v>
      </c>
      <c r="D2482" s="91" t="s">
        <v>386</v>
      </c>
      <c r="E2482" s="92" t="s">
        <v>387</v>
      </c>
      <c r="F2482" s="93" t="s">
        <v>363</v>
      </c>
      <c r="G2482" s="98">
        <v>5.5</v>
      </c>
      <c r="H2482" s="95">
        <f>ROUND(I2482/G2482,2)</f>
        <v>100223.05</v>
      </c>
      <c r="I2482" s="96">
        <v>551226.77</v>
      </c>
      <c r="J2482" s="95">
        <f>ROUND(H2482*$H$13*$I$13,2)</f>
        <v>111556.39</v>
      </c>
      <c r="K2482" s="96">
        <f>ROUND(G2482*J2482,2)</f>
        <v>613560.15</v>
      </c>
      <c r="L2482" s="89"/>
      <c r="M2482" s="235"/>
      <c r="N2482" s="253">
        <f>ROUND(I2482*H$13*I$13,2)</f>
        <v>613560.15</v>
      </c>
      <c r="O2482" s="254">
        <f t="shared" si="102"/>
        <v>0</v>
      </c>
    </row>
    <row r="2483" spans="1:15" s="28" customFormat="1" ht="15" outlineLevel="1" x14ac:dyDescent="0.25">
      <c r="A2483" s="90" t="s">
        <v>5608</v>
      </c>
      <c r="B2483" s="91" t="s">
        <v>4893</v>
      </c>
      <c r="C2483" s="91" t="s">
        <v>1261</v>
      </c>
      <c r="D2483" s="91" t="s">
        <v>378</v>
      </c>
      <c r="E2483" s="92" t="s">
        <v>379</v>
      </c>
      <c r="F2483" s="93" t="s">
        <v>380</v>
      </c>
      <c r="G2483" s="99">
        <v>2255</v>
      </c>
      <c r="H2483" s="95">
        <f>ROUND(I2483/G2483,2)</f>
        <v>16.72</v>
      </c>
      <c r="I2483" s="96">
        <v>37712.17</v>
      </c>
      <c r="J2483" s="95">
        <f>ROUND(H2483*$H$13*$I$13,2)</f>
        <v>18.61</v>
      </c>
      <c r="K2483" s="96">
        <f>ROUND(G2483*J2483,2)</f>
        <v>41965.55</v>
      </c>
      <c r="L2483" s="89"/>
      <c r="M2483" s="235"/>
      <c r="N2483" s="253">
        <f>ROUND(I2483*H$13*I$13,2)</f>
        <v>41976.71</v>
      </c>
      <c r="O2483" s="254">
        <f t="shared" si="102"/>
        <v>11.16</v>
      </c>
    </row>
    <row r="2484" spans="1:15" s="28" customFormat="1" ht="22.5" outlineLevel="1" x14ac:dyDescent="0.25">
      <c r="A2484" s="90" t="s">
        <v>5609</v>
      </c>
      <c r="B2484" s="91" t="s">
        <v>4893</v>
      </c>
      <c r="C2484" s="91" t="s">
        <v>5610</v>
      </c>
      <c r="D2484" s="91" t="s">
        <v>383</v>
      </c>
      <c r="E2484" s="92" t="s">
        <v>384</v>
      </c>
      <c r="F2484" s="93" t="s">
        <v>185</v>
      </c>
      <c r="G2484" s="98">
        <v>111.1</v>
      </c>
      <c r="H2484" s="95">
        <f>ROUND(I2484/G2484,2)</f>
        <v>7612.85</v>
      </c>
      <c r="I2484" s="96">
        <v>845787.6</v>
      </c>
      <c r="J2484" s="95">
        <f>ROUND(H2484*$H$13*$I$13,2)</f>
        <v>8473.7199999999993</v>
      </c>
      <c r="K2484" s="96">
        <f>ROUND(G2484*J2484,2)</f>
        <v>941430.29</v>
      </c>
      <c r="L2484" s="89"/>
      <c r="M2484" s="235"/>
      <c r="N2484" s="253">
        <f>ROUND(I2484*H$13*I$13,2)</f>
        <v>941430.28</v>
      </c>
      <c r="O2484" s="254">
        <f t="shared" si="102"/>
        <v>-0.01</v>
      </c>
    </row>
    <row r="2485" spans="1:15" s="28" customFormat="1" ht="15" outlineLevel="1" x14ac:dyDescent="0.25">
      <c r="A2485" s="90" t="s">
        <v>5611</v>
      </c>
      <c r="B2485" s="91" t="s">
        <v>4893</v>
      </c>
      <c r="C2485" s="91" t="s">
        <v>1263</v>
      </c>
      <c r="D2485" s="91" t="s">
        <v>393</v>
      </c>
      <c r="E2485" s="92" t="s">
        <v>394</v>
      </c>
      <c r="F2485" s="93" t="s">
        <v>297</v>
      </c>
      <c r="G2485" s="98">
        <v>1.1000000000000001</v>
      </c>
      <c r="H2485" s="95">
        <f>ROUND(I2485/G2485,2)</f>
        <v>69900.11</v>
      </c>
      <c r="I2485" s="96">
        <v>76890.12</v>
      </c>
      <c r="J2485" s="95">
        <f>ROUND(H2485*$H$13*$I$13,2)</f>
        <v>77804.5</v>
      </c>
      <c r="K2485" s="96">
        <f>ROUND(G2485*J2485,2)</f>
        <v>85584.95</v>
      </c>
      <c r="L2485" s="89"/>
      <c r="M2485" s="235"/>
      <c r="N2485" s="253">
        <f>ROUND(I2485*H$13*I$13,2)</f>
        <v>85584.95</v>
      </c>
      <c r="O2485" s="254">
        <f t="shared" si="102"/>
        <v>0</v>
      </c>
    </row>
    <row r="2486" spans="1:15" s="28" customFormat="1" ht="15" outlineLevel="1" x14ac:dyDescent="0.25">
      <c r="A2486" s="90" t="s">
        <v>5612</v>
      </c>
      <c r="B2486" s="91" t="s">
        <v>4893</v>
      </c>
      <c r="C2486" s="91" t="s">
        <v>1265</v>
      </c>
      <c r="D2486" s="91" t="s">
        <v>397</v>
      </c>
      <c r="E2486" s="92" t="s">
        <v>398</v>
      </c>
      <c r="F2486" s="93" t="s">
        <v>297</v>
      </c>
      <c r="G2486" s="98">
        <v>1.1000000000000001</v>
      </c>
      <c r="H2486" s="95">
        <f>ROUND(I2486/G2486,2)</f>
        <v>57698.8</v>
      </c>
      <c r="I2486" s="96">
        <v>63468.68</v>
      </c>
      <c r="J2486" s="95">
        <f>ROUND(H2486*$H$13*$I$13,2)</f>
        <v>64223.45</v>
      </c>
      <c r="K2486" s="96">
        <f>ROUND(G2486*J2486,2)</f>
        <v>70645.8</v>
      </c>
      <c r="L2486" s="89"/>
      <c r="M2486" s="235"/>
      <c r="N2486" s="253">
        <f>ROUND(I2486*H$13*I$13,2)</f>
        <v>70645.789999999994</v>
      </c>
      <c r="O2486" s="254">
        <f t="shared" si="102"/>
        <v>-0.01</v>
      </c>
    </row>
    <row r="2487" spans="1:15" s="28" customFormat="1" ht="22.5" outlineLevel="1" x14ac:dyDescent="0.25">
      <c r="A2487" s="90" t="s">
        <v>5613</v>
      </c>
      <c r="B2487" s="91" t="s">
        <v>4893</v>
      </c>
      <c r="C2487" s="91" t="s">
        <v>1267</v>
      </c>
      <c r="D2487" s="91" t="s">
        <v>5429</v>
      </c>
      <c r="E2487" s="92" t="s">
        <v>5430</v>
      </c>
      <c r="F2487" s="93" t="s">
        <v>363</v>
      </c>
      <c r="G2487" s="101">
        <v>7.6120000000000001</v>
      </c>
      <c r="H2487" s="95">
        <f>ROUND(I2487/G2487,2)</f>
        <v>96875.85</v>
      </c>
      <c r="I2487" s="96">
        <v>737418.99</v>
      </c>
      <c r="J2487" s="95">
        <f>ROUND(H2487*$H$13*$I$13,2)</f>
        <v>107830.69</v>
      </c>
      <c r="K2487" s="96">
        <f>ROUND(G2487*J2487,2)</f>
        <v>820807.21</v>
      </c>
      <c r="L2487" s="89"/>
      <c r="M2487" s="235"/>
      <c r="N2487" s="253">
        <f>ROUND(I2487*H$13*I$13,2)</f>
        <v>820807.21</v>
      </c>
      <c r="O2487" s="254">
        <f t="shared" si="102"/>
        <v>0</v>
      </c>
    </row>
    <row r="2488" spans="1:15" s="28" customFormat="1" ht="22.5" outlineLevel="1" x14ac:dyDescent="0.25">
      <c r="A2488" s="90" t="s">
        <v>5614</v>
      </c>
      <c r="B2488" s="91" t="s">
        <v>4893</v>
      </c>
      <c r="C2488" s="91" t="s">
        <v>1269</v>
      </c>
      <c r="D2488" s="91" t="s">
        <v>1534</v>
      </c>
      <c r="E2488" s="92" t="s">
        <v>1535</v>
      </c>
      <c r="F2488" s="93" t="s">
        <v>363</v>
      </c>
      <c r="G2488" s="101">
        <v>14.731999999999999</v>
      </c>
      <c r="H2488" s="95">
        <f>ROUND(I2488/G2488,2)</f>
        <v>17266.37</v>
      </c>
      <c r="I2488" s="96">
        <v>254368.17</v>
      </c>
      <c r="J2488" s="95">
        <f>ROUND(H2488*$H$13*$I$13,2)</f>
        <v>19218.87</v>
      </c>
      <c r="K2488" s="96">
        <f>ROUND(G2488*J2488,2)</f>
        <v>283132.39</v>
      </c>
      <c r="L2488" s="89"/>
      <c r="M2488" s="235"/>
      <c r="N2488" s="253">
        <f>ROUND(I2488*H$13*I$13,2)</f>
        <v>283132.43</v>
      </c>
      <c r="O2488" s="254">
        <f t="shared" si="102"/>
        <v>0.04</v>
      </c>
    </row>
    <row r="2489" spans="1:15" s="28" customFormat="1" ht="22.5" outlineLevel="1" x14ac:dyDescent="0.25">
      <c r="A2489" s="90" t="s">
        <v>5615</v>
      </c>
      <c r="B2489" s="91" t="s">
        <v>4893</v>
      </c>
      <c r="C2489" s="91" t="s">
        <v>1271</v>
      </c>
      <c r="D2489" s="91" t="s">
        <v>1538</v>
      </c>
      <c r="E2489" s="92" t="s">
        <v>1539</v>
      </c>
      <c r="F2489" s="93" t="s">
        <v>297</v>
      </c>
      <c r="G2489" s="102">
        <v>0.55981599999999998</v>
      </c>
      <c r="H2489" s="95">
        <f>ROUND(I2489/G2489,2)</f>
        <v>170458.01</v>
      </c>
      <c r="I2489" s="96">
        <v>95425.12</v>
      </c>
      <c r="J2489" s="95">
        <f>ROUND(H2489*$H$13*$I$13,2)</f>
        <v>189733.61</v>
      </c>
      <c r="K2489" s="96">
        <f>ROUND(G2489*J2489,2)</f>
        <v>106215.91</v>
      </c>
      <c r="L2489" s="89"/>
      <c r="M2489" s="235"/>
      <c r="N2489" s="253">
        <f>ROUND(I2489*H$13*I$13,2)</f>
        <v>106215.91</v>
      </c>
      <c r="O2489" s="254">
        <f t="shared" si="102"/>
        <v>0</v>
      </c>
    </row>
    <row r="2490" spans="1:15" s="28" customFormat="1" ht="15" outlineLevel="1" x14ac:dyDescent="0.25">
      <c r="A2490" s="90" t="s">
        <v>5616</v>
      </c>
      <c r="B2490" s="91" t="s">
        <v>4893</v>
      </c>
      <c r="C2490" s="91" t="s">
        <v>1273</v>
      </c>
      <c r="D2490" s="91" t="s">
        <v>596</v>
      </c>
      <c r="E2490" s="92" t="s">
        <v>597</v>
      </c>
      <c r="F2490" s="93" t="s">
        <v>180</v>
      </c>
      <c r="G2490" s="100">
        <v>0.32</v>
      </c>
      <c r="H2490" s="164">
        <f>ROUND(I2490/G2490,2)</f>
        <v>317729.84000000003</v>
      </c>
      <c r="I2490" s="165">
        <v>101673.55</v>
      </c>
      <c r="J2490" s="95">
        <f>ROUND(H2490*$H$13*$I$13,2)</f>
        <v>353659.11</v>
      </c>
      <c r="K2490" s="96">
        <f>ROUND(G2490*J2490,2)</f>
        <v>113170.92</v>
      </c>
      <c r="L2490" s="89"/>
      <c r="M2490" s="235"/>
      <c r="N2490" s="253">
        <f>ROUND(I2490*H$13*I$13,2)</f>
        <v>113170.92</v>
      </c>
      <c r="O2490" s="254">
        <f t="shared" si="102"/>
        <v>0</v>
      </c>
    </row>
    <row r="2491" spans="1:15" s="28" customFormat="1" ht="17.25" customHeight="1" x14ac:dyDescent="0.25">
      <c r="A2491" s="79" t="s">
        <v>417</v>
      </c>
      <c r="B2491" s="299" t="s">
        <v>108</v>
      </c>
      <c r="C2491" s="299"/>
      <c r="D2491" s="299"/>
      <c r="E2491" s="80" t="s">
        <v>11</v>
      </c>
      <c r="F2491" s="81"/>
      <c r="G2491" s="82"/>
      <c r="H2491" s="83">
        <v>2142946.7200000002</v>
      </c>
      <c r="I2491" s="83">
        <f>SUM(I2493:I2513)</f>
        <v>2142946.7200000002</v>
      </c>
      <c r="J2491" s="83"/>
      <c r="K2491" s="83">
        <f t="shared" ref="K2491" si="103">SUM(K2493:K2513)</f>
        <v>2343106.19</v>
      </c>
      <c r="L2491" s="83"/>
      <c r="M2491" s="235"/>
      <c r="N2491" s="253">
        <f>ROUND(I2491*H$13*I$13,2)</f>
        <v>2385273.71</v>
      </c>
      <c r="O2491" s="254">
        <f t="shared" si="102"/>
        <v>42167.519999999997</v>
      </c>
    </row>
    <row r="2492" spans="1:15" s="11" customFormat="1" ht="17.25" customHeight="1" outlineLevel="1" x14ac:dyDescent="0.25">
      <c r="A2492" s="85"/>
      <c r="B2492" s="125"/>
      <c r="C2492" s="125"/>
      <c r="D2492" s="125"/>
      <c r="E2492" s="126" t="s">
        <v>2648</v>
      </c>
      <c r="F2492" s="86"/>
      <c r="G2492" s="87"/>
      <c r="H2492" s="163"/>
      <c r="I2492" s="163"/>
      <c r="J2492" s="88"/>
      <c r="K2492" s="88"/>
      <c r="L2492" s="88"/>
      <c r="M2492" s="236"/>
      <c r="N2492" s="253">
        <f>ROUND(I2492*H$13*I$13,2)</f>
        <v>0</v>
      </c>
      <c r="O2492" s="254">
        <f t="shared" si="102"/>
        <v>0</v>
      </c>
    </row>
    <row r="2493" spans="1:15" s="28" customFormat="1" ht="15" outlineLevel="1" x14ac:dyDescent="0.25">
      <c r="A2493" s="90" t="s">
        <v>421</v>
      </c>
      <c r="B2493" s="91" t="s">
        <v>108</v>
      </c>
      <c r="C2493" s="91" t="s">
        <v>41</v>
      </c>
      <c r="D2493" s="91" t="s">
        <v>5617</v>
      </c>
      <c r="E2493" s="92" t="s">
        <v>5618</v>
      </c>
      <c r="F2493" s="93" t="s">
        <v>238</v>
      </c>
      <c r="G2493" s="99">
        <v>14</v>
      </c>
      <c r="H2493" s="164">
        <f>ROUND(I2493/G2493,2)</f>
        <v>4279.07</v>
      </c>
      <c r="I2493" s="165">
        <v>59907.040000000001</v>
      </c>
      <c r="J2493" s="95">
        <f>ROUND(H2493*$I$13,2)</f>
        <v>4678.74</v>
      </c>
      <c r="K2493" s="96">
        <f>ROUND(G2493*J2493,2)</f>
        <v>65502.36</v>
      </c>
      <c r="L2493" s="89"/>
      <c r="M2493" s="235"/>
      <c r="N2493" s="253">
        <f>ROUND(I2493*I$13,2)</f>
        <v>65502.36</v>
      </c>
      <c r="O2493" s="254">
        <f t="shared" si="102"/>
        <v>0</v>
      </c>
    </row>
    <row r="2494" spans="1:15" s="28" customFormat="1" ht="22.5" outlineLevel="1" x14ac:dyDescent="0.25">
      <c r="A2494" s="90" t="s">
        <v>2155</v>
      </c>
      <c r="B2494" s="91" t="s">
        <v>108</v>
      </c>
      <c r="C2494" s="91" t="s">
        <v>44</v>
      </c>
      <c r="D2494" s="91" t="s">
        <v>5619</v>
      </c>
      <c r="E2494" s="92" t="s">
        <v>5620</v>
      </c>
      <c r="F2494" s="93" t="s">
        <v>5621</v>
      </c>
      <c r="G2494" s="99">
        <v>1</v>
      </c>
      <c r="H2494" s="164">
        <f>ROUND(I2494/G2494,2)</f>
        <v>16451.29</v>
      </c>
      <c r="I2494" s="165">
        <v>16451.29</v>
      </c>
      <c r="J2494" s="95">
        <f>ROUND(H2494*$I$13,2)</f>
        <v>17987.84</v>
      </c>
      <c r="K2494" s="96">
        <f>ROUND(G2494*J2494,2)</f>
        <v>17987.84</v>
      </c>
      <c r="L2494" s="89"/>
      <c r="M2494" s="235"/>
      <c r="N2494" s="253">
        <f>ROUND(I2494*I$13,2)</f>
        <v>17987.84</v>
      </c>
      <c r="O2494" s="254">
        <f t="shared" si="102"/>
        <v>0</v>
      </c>
    </row>
    <row r="2495" spans="1:15" s="28" customFormat="1" ht="33.75" outlineLevel="1" x14ac:dyDescent="0.25">
      <c r="A2495" s="90" t="s">
        <v>5622</v>
      </c>
      <c r="B2495" s="91" t="s">
        <v>108</v>
      </c>
      <c r="C2495" s="91" t="s">
        <v>46</v>
      </c>
      <c r="D2495" s="91" t="s">
        <v>5623</v>
      </c>
      <c r="E2495" s="92" t="s">
        <v>5624</v>
      </c>
      <c r="F2495" s="93" t="s">
        <v>5625</v>
      </c>
      <c r="G2495" s="99">
        <v>20</v>
      </c>
      <c r="H2495" s="124">
        <f>ROUND(I2495/G2495,2)+0.2</f>
        <v>8485.2199999999993</v>
      </c>
      <c r="I2495" s="96">
        <v>169700.43</v>
      </c>
      <c r="J2495" s="95">
        <f>ROUND(H2495*$I$13,2)</f>
        <v>9277.74</v>
      </c>
      <c r="K2495" s="96">
        <f>ROUND(G2495*J2495,2)</f>
        <v>185554.8</v>
      </c>
      <c r="L2495" s="89"/>
      <c r="M2495" s="235"/>
      <c r="N2495" s="253">
        <f>ROUND(I2495*I$13,2)</f>
        <v>185550.45</v>
      </c>
      <c r="O2495" s="254">
        <f t="shared" si="102"/>
        <v>-4.3499999999999996</v>
      </c>
    </row>
    <row r="2496" spans="1:15" s="28" customFormat="1" ht="15" outlineLevel="1" x14ac:dyDescent="0.25">
      <c r="A2496" s="90"/>
      <c r="B2496" s="91"/>
      <c r="C2496" s="91"/>
      <c r="D2496" s="91"/>
      <c r="E2496" s="103" t="s">
        <v>2287</v>
      </c>
      <c r="F2496" s="93"/>
      <c r="G2496" s="99"/>
      <c r="H2496" s="95"/>
      <c r="I2496" s="96"/>
      <c r="J2496" s="95">
        <f>ROUND(H2496*$I$13,2)</f>
        <v>0</v>
      </c>
      <c r="K2496" s="96">
        <f>ROUND(G2496*J2496,2)</f>
        <v>0</v>
      </c>
      <c r="L2496" s="89"/>
      <c r="M2496" s="235"/>
      <c r="N2496" s="253">
        <f>ROUND(I2496*H$13*I$13,2)</f>
        <v>0</v>
      </c>
      <c r="O2496" s="254">
        <f t="shared" si="102"/>
        <v>0</v>
      </c>
    </row>
    <row r="2497" spans="1:15" s="28" customFormat="1" ht="22.5" outlineLevel="1" x14ac:dyDescent="0.25">
      <c r="A2497" s="90" t="s">
        <v>5626</v>
      </c>
      <c r="B2497" s="91" t="s">
        <v>108</v>
      </c>
      <c r="C2497" s="91" t="s">
        <v>54</v>
      </c>
      <c r="D2497" s="91" t="s">
        <v>5627</v>
      </c>
      <c r="E2497" s="92" t="s">
        <v>5628</v>
      </c>
      <c r="F2497" s="93" t="s">
        <v>238</v>
      </c>
      <c r="G2497" s="99">
        <v>2</v>
      </c>
      <c r="H2497" s="95">
        <f>ROUND(I2497/G2497,2)</f>
        <v>398284.14</v>
      </c>
      <c r="I2497" s="96">
        <v>796568.28</v>
      </c>
      <c r="J2497" s="95">
        <f>ROUND(H2497*$I$13,2)</f>
        <v>435483.88</v>
      </c>
      <c r="K2497" s="96">
        <f>ROUND(G2497*J2497,2)</f>
        <v>870967.76</v>
      </c>
      <c r="L2497" s="89"/>
      <c r="M2497" s="235"/>
      <c r="N2497" s="253">
        <f t="shared" ref="N2497:N2516" si="104">ROUND(I2497*I$13,2)</f>
        <v>870967.76</v>
      </c>
      <c r="O2497" s="254">
        <f t="shared" si="102"/>
        <v>0</v>
      </c>
    </row>
    <row r="2498" spans="1:15" s="28" customFormat="1" ht="22.5" outlineLevel="1" x14ac:dyDescent="0.25">
      <c r="A2498" s="90" t="s">
        <v>5629</v>
      </c>
      <c r="B2498" s="91" t="s">
        <v>108</v>
      </c>
      <c r="C2498" s="91" t="s">
        <v>70</v>
      </c>
      <c r="D2498" s="91" t="s">
        <v>5630</v>
      </c>
      <c r="E2498" s="92" t="s">
        <v>5631</v>
      </c>
      <c r="F2498" s="93" t="s">
        <v>5632</v>
      </c>
      <c r="G2498" s="99">
        <v>1</v>
      </c>
      <c r="H2498" s="95">
        <f>ROUND(I2498/G2498,2)</f>
        <v>140293.07999999999</v>
      </c>
      <c r="I2498" s="96">
        <v>140293.07999999999</v>
      </c>
      <c r="J2498" s="95">
        <f>ROUND(H2498*$I$13,2)</f>
        <v>153396.45000000001</v>
      </c>
      <c r="K2498" s="96">
        <f>ROUND(G2498*J2498,2)</f>
        <v>153396.45000000001</v>
      </c>
      <c r="L2498" s="89"/>
      <c r="M2498" s="235"/>
      <c r="N2498" s="253">
        <f t="shared" si="104"/>
        <v>153396.45000000001</v>
      </c>
      <c r="O2498" s="254">
        <f t="shared" si="102"/>
        <v>0</v>
      </c>
    </row>
    <row r="2499" spans="1:15" s="28" customFormat="1" ht="15" outlineLevel="1" x14ac:dyDescent="0.25">
      <c r="A2499" s="90"/>
      <c r="B2499" s="91"/>
      <c r="C2499" s="91"/>
      <c r="D2499" s="91"/>
      <c r="E2499" s="103" t="s">
        <v>3028</v>
      </c>
      <c r="F2499" s="93"/>
      <c r="G2499" s="99"/>
      <c r="H2499" s="95"/>
      <c r="I2499" s="96"/>
      <c r="J2499" s="95"/>
      <c r="K2499" s="96"/>
      <c r="L2499" s="89"/>
      <c r="M2499" s="235"/>
      <c r="N2499" s="253">
        <f t="shared" si="104"/>
        <v>0</v>
      </c>
      <c r="O2499" s="254">
        <f t="shared" si="102"/>
        <v>0</v>
      </c>
    </row>
    <row r="2500" spans="1:15" s="28" customFormat="1" ht="15" outlineLevel="1" x14ac:dyDescent="0.25">
      <c r="A2500" s="90" t="s">
        <v>5633</v>
      </c>
      <c r="B2500" s="91" t="s">
        <v>108</v>
      </c>
      <c r="C2500" s="91" t="s">
        <v>115</v>
      </c>
      <c r="D2500" s="91" t="s">
        <v>5634</v>
      </c>
      <c r="E2500" s="92" t="s">
        <v>5635</v>
      </c>
      <c r="F2500" s="93" t="s">
        <v>5636</v>
      </c>
      <c r="G2500" s="99">
        <v>12</v>
      </c>
      <c r="H2500" s="95">
        <f>ROUND(I2500/G2500,2)</f>
        <v>1593.94</v>
      </c>
      <c r="I2500" s="96">
        <v>19127.28</v>
      </c>
      <c r="J2500" s="95">
        <f>ROUND(H2500*$I$13,2)</f>
        <v>1742.81</v>
      </c>
      <c r="K2500" s="96">
        <f>ROUND(G2500*J2500,2)</f>
        <v>20913.72</v>
      </c>
      <c r="L2500" s="89"/>
      <c r="M2500" s="235"/>
      <c r="N2500" s="253">
        <f t="shared" si="104"/>
        <v>20913.77</v>
      </c>
      <c r="O2500" s="254">
        <f t="shared" si="102"/>
        <v>0.05</v>
      </c>
    </row>
    <row r="2501" spans="1:15" s="28" customFormat="1" ht="15" outlineLevel="1" x14ac:dyDescent="0.25">
      <c r="A2501" s="90" t="s">
        <v>5637</v>
      </c>
      <c r="B2501" s="91" t="s">
        <v>108</v>
      </c>
      <c r="C2501" s="91" t="s">
        <v>235</v>
      </c>
      <c r="D2501" s="91" t="s">
        <v>5638</v>
      </c>
      <c r="E2501" s="92" t="s">
        <v>5639</v>
      </c>
      <c r="F2501" s="93" t="s">
        <v>5640</v>
      </c>
      <c r="G2501" s="98">
        <v>1.8</v>
      </c>
      <c r="H2501" s="124">
        <f>ROUND(I2501/G2501,2)+0.32</f>
        <v>16933.8</v>
      </c>
      <c r="I2501" s="96">
        <v>30480.26</v>
      </c>
      <c r="J2501" s="95">
        <f>ROUND(H2501*$I$13,2)</f>
        <v>18515.419999999998</v>
      </c>
      <c r="K2501" s="96">
        <f>ROUND(G2501*J2501,2)</f>
        <v>33327.760000000002</v>
      </c>
      <c r="L2501" s="89"/>
      <c r="M2501" s="235"/>
      <c r="N2501" s="253">
        <f t="shared" si="104"/>
        <v>33327.120000000003</v>
      </c>
      <c r="O2501" s="254">
        <f t="shared" si="102"/>
        <v>-0.64</v>
      </c>
    </row>
    <row r="2502" spans="1:15" s="28" customFormat="1" ht="15" outlineLevel="1" x14ac:dyDescent="0.25">
      <c r="A2502" s="90" t="s">
        <v>5641</v>
      </c>
      <c r="B2502" s="91" t="s">
        <v>108</v>
      </c>
      <c r="C2502" s="91" t="s">
        <v>240</v>
      </c>
      <c r="D2502" s="91" t="s">
        <v>5642</v>
      </c>
      <c r="E2502" s="92" t="s">
        <v>5643</v>
      </c>
      <c r="F2502" s="93" t="s">
        <v>5636</v>
      </c>
      <c r="G2502" s="99">
        <v>5</v>
      </c>
      <c r="H2502" s="95">
        <f>ROUND(I2502/G2502,2)</f>
        <v>4232.2299999999996</v>
      </c>
      <c r="I2502" s="96">
        <v>21161.13</v>
      </c>
      <c r="J2502" s="95">
        <f>ROUND(H2502*$I$13,2)</f>
        <v>4627.5200000000004</v>
      </c>
      <c r="K2502" s="96">
        <f>ROUND(G2502*J2502,2)</f>
        <v>23137.599999999999</v>
      </c>
      <c r="L2502" s="89"/>
      <c r="M2502" s="235"/>
      <c r="N2502" s="253">
        <f t="shared" si="104"/>
        <v>23137.58</v>
      </c>
      <c r="O2502" s="254">
        <f t="shared" si="102"/>
        <v>-0.02</v>
      </c>
    </row>
    <row r="2503" spans="1:15" s="28" customFormat="1" ht="15" outlineLevel="1" x14ac:dyDescent="0.25">
      <c r="A2503" s="90" t="s">
        <v>5644</v>
      </c>
      <c r="B2503" s="91" t="s">
        <v>108</v>
      </c>
      <c r="C2503" s="91" t="s">
        <v>252</v>
      </c>
      <c r="D2503" s="91" t="s">
        <v>5645</v>
      </c>
      <c r="E2503" s="92" t="s">
        <v>5646</v>
      </c>
      <c r="F2503" s="93" t="s">
        <v>238</v>
      </c>
      <c r="G2503" s="99">
        <v>15</v>
      </c>
      <c r="H2503" s="124">
        <f>ROUND(I2503/G2503,2)+0.2</f>
        <v>1594.14</v>
      </c>
      <c r="I2503" s="96">
        <v>23909.1</v>
      </c>
      <c r="J2503" s="95">
        <f>ROUND(H2503*$I$13,2)</f>
        <v>1743.03</v>
      </c>
      <c r="K2503" s="96">
        <f>ROUND(G2503*J2503,2)</f>
        <v>26145.45</v>
      </c>
      <c r="L2503" s="89"/>
      <c r="M2503" s="235"/>
      <c r="N2503" s="253">
        <f t="shared" si="104"/>
        <v>26142.21</v>
      </c>
      <c r="O2503" s="254">
        <f t="shared" si="102"/>
        <v>-3.24</v>
      </c>
    </row>
    <row r="2504" spans="1:15" s="28" customFormat="1" ht="22.5" outlineLevel="1" x14ac:dyDescent="0.25">
      <c r="A2504" s="90" t="s">
        <v>5647</v>
      </c>
      <c r="B2504" s="91" t="s">
        <v>108</v>
      </c>
      <c r="C2504" s="91" t="s">
        <v>256</v>
      </c>
      <c r="D2504" s="91" t="s">
        <v>5648</v>
      </c>
      <c r="E2504" s="92" t="s">
        <v>5649</v>
      </c>
      <c r="F2504" s="93" t="s">
        <v>5650</v>
      </c>
      <c r="G2504" s="99">
        <v>5</v>
      </c>
      <c r="H2504" s="95">
        <f>ROUND(I2504/G2504,2)</f>
        <v>16933.48</v>
      </c>
      <c r="I2504" s="96">
        <v>84667.4</v>
      </c>
      <c r="J2504" s="95">
        <f>ROUND(H2504*$I$13,2)</f>
        <v>18515.07</v>
      </c>
      <c r="K2504" s="96">
        <f>ROUND(G2504*J2504,2)</f>
        <v>92575.35</v>
      </c>
      <c r="L2504" s="89"/>
      <c r="M2504" s="235"/>
      <c r="N2504" s="253">
        <f t="shared" si="104"/>
        <v>92575.34</v>
      </c>
      <c r="O2504" s="254">
        <f t="shared" si="102"/>
        <v>-0.01</v>
      </c>
    </row>
    <row r="2505" spans="1:15" s="28" customFormat="1" ht="15" outlineLevel="1" x14ac:dyDescent="0.25">
      <c r="A2505" s="90"/>
      <c r="B2505" s="91"/>
      <c r="C2505" s="91"/>
      <c r="D2505" s="91"/>
      <c r="E2505" s="103" t="s">
        <v>5651</v>
      </c>
      <c r="F2505" s="93"/>
      <c r="G2505" s="99"/>
      <c r="H2505" s="95"/>
      <c r="I2505" s="96"/>
      <c r="J2505" s="95"/>
      <c r="K2505" s="96"/>
      <c r="L2505" s="89"/>
      <c r="M2505" s="235"/>
      <c r="N2505" s="253">
        <f t="shared" si="104"/>
        <v>0</v>
      </c>
      <c r="O2505" s="254">
        <f t="shared" si="102"/>
        <v>0</v>
      </c>
    </row>
    <row r="2506" spans="1:15" s="28" customFormat="1" ht="33.75" outlineLevel="1" x14ac:dyDescent="0.25">
      <c r="A2506" s="90" t="s">
        <v>5652</v>
      </c>
      <c r="B2506" s="91" t="s">
        <v>108</v>
      </c>
      <c r="C2506" s="91" t="s">
        <v>264</v>
      </c>
      <c r="D2506" s="91" t="s">
        <v>5653</v>
      </c>
      <c r="E2506" s="92" t="s">
        <v>5654</v>
      </c>
      <c r="F2506" s="93" t="s">
        <v>5655</v>
      </c>
      <c r="G2506" s="99">
        <v>1</v>
      </c>
      <c r="H2506" s="95">
        <f>ROUND(I2506/G2506,2)</f>
        <v>276169.96999999997</v>
      </c>
      <c r="I2506" s="96">
        <v>276169.96999999997</v>
      </c>
      <c r="J2506" s="95">
        <f>ROUND(H2506*$I$13,2)</f>
        <v>301964.25</v>
      </c>
      <c r="K2506" s="96">
        <f>ROUND(G2506*J2506,2)</f>
        <v>301964.25</v>
      </c>
      <c r="L2506" s="89"/>
      <c r="M2506" s="235"/>
      <c r="N2506" s="253">
        <f t="shared" si="104"/>
        <v>301964.25</v>
      </c>
      <c r="O2506" s="254">
        <f t="shared" si="102"/>
        <v>0</v>
      </c>
    </row>
    <row r="2507" spans="1:15" s="28" customFormat="1" ht="22.5" outlineLevel="1" x14ac:dyDescent="0.25">
      <c r="A2507" s="90" t="s">
        <v>5656</v>
      </c>
      <c r="B2507" s="91" t="s">
        <v>108</v>
      </c>
      <c r="C2507" s="91" t="s">
        <v>266</v>
      </c>
      <c r="D2507" s="91" t="s">
        <v>5657</v>
      </c>
      <c r="E2507" s="92" t="s">
        <v>5658</v>
      </c>
      <c r="F2507" s="93" t="s">
        <v>5659</v>
      </c>
      <c r="G2507" s="99">
        <v>-8</v>
      </c>
      <c r="H2507" s="95">
        <f>ROUND(I2507/G2507,2)</f>
        <v>10876.79</v>
      </c>
      <c r="I2507" s="96">
        <v>-87014.32</v>
      </c>
      <c r="J2507" s="95">
        <f>ROUND(H2507*$I$13,2)</f>
        <v>11892.68</v>
      </c>
      <c r="K2507" s="96">
        <f>ROUND(G2507*J2507,2)</f>
        <v>-95141.440000000002</v>
      </c>
      <c r="L2507" s="89"/>
      <c r="M2507" s="235"/>
      <c r="N2507" s="253">
        <f t="shared" si="104"/>
        <v>-95141.46</v>
      </c>
      <c r="O2507" s="254">
        <f t="shared" si="102"/>
        <v>-0.02</v>
      </c>
    </row>
    <row r="2508" spans="1:15" s="28" customFormat="1" ht="22.5" outlineLevel="1" x14ac:dyDescent="0.25">
      <c r="A2508" s="90" t="s">
        <v>5660</v>
      </c>
      <c r="B2508" s="91" t="s">
        <v>108</v>
      </c>
      <c r="C2508" s="91" t="s">
        <v>270</v>
      </c>
      <c r="D2508" s="91" t="s">
        <v>5661</v>
      </c>
      <c r="E2508" s="92" t="s">
        <v>5662</v>
      </c>
      <c r="F2508" s="93" t="s">
        <v>238</v>
      </c>
      <c r="G2508" s="99">
        <v>1</v>
      </c>
      <c r="H2508" s="95">
        <f>ROUND(I2508/G2508,2)</f>
        <v>281944.74</v>
      </c>
      <c r="I2508" s="96">
        <v>281944.74</v>
      </c>
      <c r="J2508" s="95">
        <f>ROUND(H2508*$I$13,2)</f>
        <v>308278.38</v>
      </c>
      <c r="K2508" s="96">
        <f>ROUND(G2508*J2508,2)</f>
        <v>308278.38</v>
      </c>
      <c r="L2508" s="89"/>
      <c r="M2508" s="235"/>
      <c r="N2508" s="253">
        <f t="shared" si="104"/>
        <v>308278.38</v>
      </c>
      <c r="O2508" s="254">
        <f t="shared" si="102"/>
        <v>0</v>
      </c>
    </row>
    <row r="2509" spans="1:15" s="28" customFormat="1" ht="22.5" outlineLevel="1" x14ac:dyDescent="0.25">
      <c r="A2509" s="90" t="s">
        <v>5663</v>
      </c>
      <c r="B2509" s="91" t="s">
        <v>108</v>
      </c>
      <c r="C2509" s="91" t="s">
        <v>274</v>
      </c>
      <c r="D2509" s="91" t="s">
        <v>5664</v>
      </c>
      <c r="E2509" s="92" t="s">
        <v>5665</v>
      </c>
      <c r="F2509" s="93" t="s">
        <v>5625</v>
      </c>
      <c r="G2509" s="99">
        <v>1</v>
      </c>
      <c r="H2509" s="95">
        <f>ROUND(I2509/G2509,2)</f>
        <v>22429.42</v>
      </c>
      <c r="I2509" s="96">
        <v>22429.42</v>
      </c>
      <c r="J2509" s="95">
        <f>ROUND(H2509*$I$13,2)</f>
        <v>24524.33</v>
      </c>
      <c r="K2509" s="96">
        <f>ROUND(G2509*J2509,2)</f>
        <v>24524.33</v>
      </c>
      <c r="L2509" s="89"/>
      <c r="M2509" s="235"/>
      <c r="N2509" s="253">
        <f t="shared" si="104"/>
        <v>24524.33</v>
      </c>
      <c r="O2509" s="254">
        <f t="shared" si="102"/>
        <v>0</v>
      </c>
    </row>
    <row r="2510" spans="1:15" s="28" customFormat="1" ht="15" outlineLevel="1" x14ac:dyDescent="0.25">
      <c r="A2510" s="90"/>
      <c r="B2510" s="91"/>
      <c r="C2510" s="91"/>
      <c r="D2510" s="91"/>
      <c r="E2510" s="103" t="s">
        <v>5666</v>
      </c>
      <c r="F2510" s="93"/>
      <c r="G2510" s="99"/>
      <c r="H2510" s="95"/>
      <c r="I2510" s="96"/>
      <c r="J2510" s="95"/>
      <c r="K2510" s="96"/>
      <c r="L2510" s="89"/>
      <c r="M2510" s="235"/>
      <c r="N2510" s="253">
        <f t="shared" si="104"/>
        <v>0</v>
      </c>
      <c r="O2510" s="254">
        <f t="shared" si="102"/>
        <v>0</v>
      </c>
    </row>
    <row r="2511" spans="1:15" s="28" customFormat="1" ht="22.5" outlineLevel="1" x14ac:dyDescent="0.25">
      <c r="A2511" s="90" t="s">
        <v>5667</v>
      </c>
      <c r="B2511" s="91" t="s">
        <v>108</v>
      </c>
      <c r="C2511" s="91" t="s">
        <v>278</v>
      </c>
      <c r="D2511" s="91" t="s">
        <v>5668</v>
      </c>
      <c r="E2511" s="92" t="s">
        <v>5669</v>
      </c>
      <c r="F2511" s="93" t="s">
        <v>222</v>
      </c>
      <c r="G2511" s="99">
        <v>1</v>
      </c>
      <c r="H2511" s="95">
        <f>ROUND(I2511/G2511,2)</f>
        <v>101348.38</v>
      </c>
      <c r="I2511" s="96">
        <v>101348.38</v>
      </c>
      <c r="J2511" s="95">
        <f>ROUND(H2511*$I$13,2)</f>
        <v>110814.32</v>
      </c>
      <c r="K2511" s="96">
        <f>ROUND(G2511*J2511,2)</f>
        <v>110814.32</v>
      </c>
      <c r="L2511" s="89"/>
      <c r="M2511" s="235"/>
      <c r="N2511" s="253">
        <f t="shared" si="104"/>
        <v>110814.32</v>
      </c>
      <c r="O2511" s="254">
        <f t="shared" si="102"/>
        <v>0</v>
      </c>
    </row>
    <row r="2512" spans="1:15" s="28" customFormat="1" ht="22.5" outlineLevel="1" x14ac:dyDescent="0.25">
      <c r="A2512" s="90" t="s">
        <v>5670</v>
      </c>
      <c r="B2512" s="91" t="s">
        <v>108</v>
      </c>
      <c r="C2512" s="91" t="s">
        <v>407</v>
      </c>
      <c r="D2512" s="91" t="s">
        <v>5671</v>
      </c>
      <c r="E2512" s="92" t="s">
        <v>5672</v>
      </c>
      <c r="F2512" s="93" t="s">
        <v>5632</v>
      </c>
      <c r="G2512" s="99">
        <v>1</v>
      </c>
      <c r="H2512" s="95">
        <f>ROUND(I2512/G2512,2)</f>
        <v>169516.48</v>
      </c>
      <c r="I2512" s="96">
        <v>169516.48</v>
      </c>
      <c r="J2512" s="95">
        <f>ROUND(H2512*$I$13,2)</f>
        <v>185349.32</v>
      </c>
      <c r="K2512" s="96">
        <f>ROUND(G2512*J2512,2)</f>
        <v>185349.32</v>
      </c>
      <c r="L2512" s="89"/>
      <c r="M2512" s="235"/>
      <c r="N2512" s="253">
        <f t="shared" si="104"/>
        <v>185349.32</v>
      </c>
      <c r="O2512" s="254">
        <f t="shared" si="102"/>
        <v>0</v>
      </c>
    </row>
    <row r="2513" spans="1:18" s="28" customFormat="1" ht="33.75" outlineLevel="1" x14ac:dyDescent="0.25">
      <c r="A2513" s="90" t="s">
        <v>5673</v>
      </c>
      <c r="B2513" s="91" t="s">
        <v>108</v>
      </c>
      <c r="C2513" s="91" t="s">
        <v>417</v>
      </c>
      <c r="D2513" s="91" t="s">
        <v>5674</v>
      </c>
      <c r="E2513" s="92" t="s">
        <v>5675</v>
      </c>
      <c r="F2513" s="93" t="s">
        <v>4329</v>
      </c>
      <c r="G2513" s="99">
        <v>1</v>
      </c>
      <c r="H2513" s="95">
        <f>ROUND(I2513/G2513,2)</f>
        <v>16286.76</v>
      </c>
      <c r="I2513" s="96">
        <v>16286.76</v>
      </c>
      <c r="J2513" s="95">
        <f>ROUND(H2513*$I$13,2)</f>
        <v>17807.939999999999</v>
      </c>
      <c r="K2513" s="96">
        <f>ROUND(G2513*J2513,2)</f>
        <v>17807.939999999999</v>
      </c>
      <c r="L2513" s="89"/>
      <c r="M2513" s="235"/>
      <c r="N2513" s="253">
        <f t="shared" si="104"/>
        <v>17807.939999999999</v>
      </c>
      <c r="O2513" s="254">
        <f t="shared" si="102"/>
        <v>0</v>
      </c>
    </row>
    <row r="2514" spans="1:18" s="28" customFormat="1" ht="27" customHeight="1" x14ac:dyDescent="0.25">
      <c r="A2514" s="79" t="s">
        <v>425</v>
      </c>
      <c r="B2514" s="300" t="s">
        <v>109</v>
      </c>
      <c r="C2514" s="300"/>
      <c r="D2514" s="166"/>
      <c r="E2514" s="80" t="s">
        <v>110</v>
      </c>
      <c r="F2514" s="167" t="s">
        <v>5676</v>
      </c>
      <c r="G2514" s="168">
        <f>227.08+715.9</f>
        <v>942.98</v>
      </c>
      <c r="H2514" s="169">
        <f>ROUND(I2514/G2514,2)</f>
        <v>440.23</v>
      </c>
      <c r="I2514" s="83">
        <v>415131.23</v>
      </c>
      <c r="J2514" s="169">
        <f>ROUND(K2514/G2514,2)</f>
        <v>481.35</v>
      </c>
      <c r="K2514" s="83">
        <f>ROUND(I2514*1.0549*1.0365,2)-0.01</f>
        <v>453906.08</v>
      </c>
      <c r="L2514" s="84"/>
      <c r="M2514" s="235"/>
      <c r="N2514" s="253">
        <f t="shared" si="104"/>
        <v>453904.49</v>
      </c>
      <c r="O2514" s="254">
        <f t="shared" si="102"/>
        <v>-1.59</v>
      </c>
    </row>
    <row r="2515" spans="1:18" s="28" customFormat="1" ht="15" x14ac:dyDescent="0.25">
      <c r="A2515" s="79" t="s">
        <v>433</v>
      </c>
      <c r="B2515" s="300" t="s">
        <v>109</v>
      </c>
      <c r="C2515" s="300"/>
      <c r="D2515" s="166"/>
      <c r="E2515" s="80" t="s">
        <v>112</v>
      </c>
      <c r="F2515" s="167" t="s">
        <v>5676</v>
      </c>
      <c r="G2515" s="168">
        <f>(633.744+706)</f>
        <v>1339.74</v>
      </c>
      <c r="H2515" s="169">
        <f>ROUND(I2515/G2515,2)</f>
        <v>211.21</v>
      </c>
      <c r="I2515" s="83">
        <v>282965.09999999998</v>
      </c>
      <c r="J2515" s="169">
        <f>ROUND(K2515/G2515,2)</f>
        <v>230.94</v>
      </c>
      <c r="K2515" s="83">
        <f>ROUND(I2515*1.0549*1.0365,2)</f>
        <v>309395.13</v>
      </c>
      <c r="L2515" s="84"/>
      <c r="M2515" s="235"/>
      <c r="N2515" s="253">
        <f t="shared" si="104"/>
        <v>309394.03999999998</v>
      </c>
      <c r="O2515" s="254">
        <f t="shared" si="102"/>
        <v>-1.0900000000000001</v>
      </c>
    </row>
    <row r="2516" spans="1:18" s="28" customFormat="1" ht="25.5" x14ac:dyDescent="0.25">
      <c r="A2516" s="79" t="s">
        <v>437</v>
      </c>
      <c r="B2516" s="300" t="s">
        <v>92</v>
      </c>
      <c r="C2516" s="300"/>
      <c r="D2516" s="166"/>
      <c r="E2516" s="80" t="s">
        <v>93</v>
      </c>
      <c r="F2516" s="82" t="s">
        <v>5677</v>
      </c>
      <c r="G2516" s="82" t="s">
        <v>40</v>
      </c>
      <c r="H2516" s="169">
        <f>I2516/G2516</f>
        <v>19197.89</v>
      </c>
      <c r="I2516" s="83">
        <v>19197.89</v>
      </c>
      <c r="J2516" s="169">
        <f>ROUND(K2516/G2516,2)</f>
        <v>20991.040000000001</v>
      </c>
      <c r="K2516" s="83">
        <f>ROUND(I2516*1.0549*1.0365,2)-0.01</f>
        <v>20991.040000000001</v>
      </c>
      <c r="L2516" s="84"/>
      <c r="M2516" s="235"/>
      <c r="N2516" s="253">
        <f t="shared" si="104"/>
        <v>20990.97</v>
      </c>
      <c r="O2516" s="254">
        <f t="shared" si="102"/>
        <v>-7.0000000000000007E-2</v>
      </c>
    </row>
    <row r="2517" spans="1:18" ht="19.5" customHeight="1" x14ac:dyDescent="0.2">
      <c r="A2517" s="170"/>
      <c r="B2517" s="307" t="s">
        <v>5678</v>
      </c>
      <c r="C2517" s="308"/>
      <c r="D2517" s="308"/>
      <c r="E2517" s="308"/>
      <c r="F2517" s="308"/>
      <c r="G2517" s="308"/>
      <c r="H2517" s="171"/>
      <c r="I2517" s="172">
        <f>I14+I49+I654+I805+I939+I1030+I1137+I1235+I1241+I1433+I1480+I1511+I1547+I1575+I1616+I1698+I1725+I1747+I1768+I1803+I1843+I1904+I2053+I2087+I2491+I2514+I2515+I2516</f>
        <v>397867500.75999999</v>
      </c>
      <c r="J2517" s="172"/>
      <c r="K2517" s="172">
        <f>K14+K49+K654+K805+K939+K1030+K1137+K1235+K1241+K1433+K1480+K1511+K1547+K1575+K1616+K1698+K1725+K1747+K1768+K1803+K1843+K1904+K2053+K2087+K2491+K2514+K2515+K2516</f>
        <v>442133538.22000003</v>
      </c>
      <c r="L2517" s="173"/>
      <c r="M2517" s="238" t="s">
        <v>5753</v>
      </c>
    </row>
    <row r="2518" spans="1:18" ht="14.25" customHeight="1" x14ac:dyDescent="0.2">
      <c r="A2518" s="175"/>
      <c r="B2518" s="298" t="s">
        <v>5679</v>
      </c>
      <c r="C2518" s="298"/>
      <c r="D2518" s="298"/>
      <c r="E2518" s="298"/>
      <c r="F2518" s="298"/>
      <c r="G2518" s="298"/>
      <c r="H2518" s="171"/>
      <c r="I2518" s="176"/>
      <c r="J2518" s="176"/>
      <c r="K2518" s="176"/>
      <c r="L2518" s="173"/>
      <c r="M2518" s="237"/>
    </row>
    <row r="2519" spans="1:18" ht="14.25" customHeight="1" x14ac:dyDescent="0.2">
      <c r="A2519" s="175"/>
      <c r="B2519" s="297" t="s">
        <v>5680</v>
      </c>
      <c r="C2519" s="309"/>
      <c r="D2519" s="309"/>
      <c r="E2519" s="309"/>
      <c r="F2519" s="309"/>
      <c r="G2519" s="309"/>
      <c r="H2519" s="171"/>
      <c r="I2519" s="173">
        <f>I2517-I2521-I2522-I2520</f>
        <v>360906693.99000001</v>
      </c>
      <c r="J2519" s="173"/>
      <c r="K2519" s="173">
        <f>K2517-K2521-K2522-K2520</f>
        <v>401720451.69</v>
      </c>
      <c r="L2519" s="173"/>
      <c r="M2519" s="237">
        <f>НМЦК!F14+НМЦК!F17</f>
        <v>401720451.69</v>
      </c>
      <c r="N2519" s="239">
        <f>M2519-K2519</f>
        <v>0</v>
      </c>
    </row>
    <row r="2520" spans="1:18" ht="14.25" customHeight="1" x14ac:dyDescent="0.2">
      <c r="A2520" s="175"/>
      <c r="B2520" s="297" t="s">
        <v>5681</v>
      </c>
      <c r="C2520" s="298"/>
      <c r="D2520" s="298"/>
      <c r="E2520" s="298"/>
      <c r="F2520" s="298"/>
      <c r="G2520" s="298"/>
      <c r="H2520" s="171"/>
      <c r="I2520" s="173">
        <f>I806+I940+I1031+I1138+I1236+I1242+I1434+I1481+I1512+I1548+I1576+I1617+I1769+I1844+I1905+I2054+I2088</f>
        <v>34100565.829999998</v>
      </c>
      <c r="J2520" s="173"/>
      <c r="K2520" s="173">
        <f>K806+K940+K1031+K1138+K1236+K1242+K1434+K1481+K1512+K1548+K1576+K1617+K1769+K1844+K1905+K2054+K2088</f>
        <v>37285688.090000004</v>
      </c>
      <c r="L2520" s="173"/>
      <c r="M2520" s="237">
        <f>НМЦК!F15</f>
        <v>37285688.090000004</v>
      </c>
      <c r="N2520" s="239">
        <f t="shared" ref="N2520:N2526" si="105">M2520-K2520</f>
        <v>0</v>
      </c>
    </row>
    <row r="2521" spans="1:18" ht="14.25" customHeight="1" x14ac:dyDescent="0.2">
      <c r="A2521" s="175"/>
      <c r="B2521" s="297" t="s">
        <v>5682</v>
      </c>
      <c r="C2521" s="298"/>
      <c r="D2521" s="298"/>
      <c r="E2521" s="298"/>
      <c r="F2521" s="298"/>
      <c r="G2521" s="298"/>
      <c r="H2521" s="171"/>
      <c r="I2521" s="173">
        <f>I2514+I2515+I2516</f>
        <v>717294.22</v>
      </c>
      <c r="J2521" s="173"/>
      <c r="K2521" s="173">
        <f>K2514+K2515+K2516</f>
        <v>784292.25</v>
      </c>
      <c r="L2521" s="173"/>
      <c r="M2521" s="237">
        <f>НМЦК!F20</f>
        <v>784292.25</v>
      </c>
      <c r="N2521" s="239">
        <f t="shared" si="105"/>
        <v>0</v>
      </c>
    </row>
    <row r="2522" spans="1:18" ht="14.25" customHeight="1" x14ac:dyDescent="0.2">
      <c r="A2522" s="175"/>
      <c r="B2522" s="297" t="s">
        <v>5772</v>
      </c>
      <c r="C2522" s="298"/>
      <c r="D2522" s="298"/>
      <c r="E2522" s="298"/>
      <c r="F2522" s="298"/>
      <c r="G2522" s="298"/>
      <c r="H2522" s="171"/>
      <c r="I2522" s="173">
        <v>2142946.7200000002</v>
      </c>
      <c r="J2522" s="173"/>
      <c r="K2522" s="173">
        <f>K2491</f>
        <v>2343106.19</v>
      </c>
      <c r="L2522" s="173"/>
      <c r="M2522" s="237">
        <f>НМЦК!F16</f>
        <v>2343106.19</v>
      </c>
      <c r="N2522" s="239">
        <f t="shared" si="105"/>
        <v>0</v>
      </c>
    </row>
    <row r="2523" spans="1:18" ht="14.25" customHeight="1" x14ac:dyDescent="0.2">
      <c r="A2523" s="177"/>
      <c r="B2523" s="301" t="s">
        <v>5683</v>
      </c>
      <c r="C2523" s="302"/>
      <c r="D2523" s="302"/>
      <c r="E2523" s="302"/>
      <c r="F2523" s="302"/>
      <c r="G2523" s="302"/>
      <c r="H2523" s="171"/>
      <c r="I2523" s="178"/>
      <c r="J2523" s="178"/>
      <c r="K2523" s="178">
        <f>ROUNDDOWN(K2517*0.59%,2)</f>
        <v>2608587.87</v>
      </c>
      <c r="L2523" s="178"/>
      <c r="M2523" s="237">
        <f>НМЦК!F24</f>
        <v>2608587.87</v>
      </c>
      <c r="N2523" s="239">
        <f t="shared" si="105"/>
        <v>0</v>
      </c>
    </row>
    <row r="2524" spans="1:18" ht="14.25" customHeight="1" x14ac:dyDescent="0.2">
      <c r="A2524" s="179"/>
      <c r="B2524" s="303" t="s">
        <v>5757</v>
      </c>
      <c r="C2524" s="304"/>
      <c r="D2524" s="304"/>
      <c r="E2524" s="304"/>
      <c r="F2524" s="304"/>
      <c r="G2524" s="304"/>
      <c r="H2524" s="171"/>
      <c r="I2524" s="242"/>
      <c r="J2524" s="180"/>
      <c r="K2524" s="180">
        <f>ROUNDUP((K2517+K2523),2)</f>
        <v>444742126.08999997</v>
      </c>
      <c r="L2524" s="173"/>
      <c r="M2524" s="237">
        <f>НМЦК!F25</f>
        <v>444742126.08999997</v>
      </c>
      <c r="N2524" s="239">
        <f t="shared" si="105"/>
        <v>0</v>
      </c>
    </row>
    <row r="2525" spans="1:18" ht="15" customHeight="1" x14ac:dyDescent="0.2">
      <c r="A2525" s="181"/>
      <c r="B2525" s="305" t="s">
        <v>5684</v>
      </c>
      <c r="C2525" s="306"/>
      <c r="D2525" s="306"/>
      <c r="E2525" s="306"/>
      <c r="F2525" s="306"/>
      <c r="G2525" s="306"/>
      <c r="H2525" s="171"/>
      <c r="I2525" s="242"/>
      <c r="J2525" s="182"/>
      <c r="K2525" s="173">
        <f>ROUNDDOWN((K2524)*0.2,2)</f>
        <v>88948425.209999993</v>
      </c>
      <c r="L2525" s="173"/>
      <c r="M2525" s="237">
        <f>НМЦК!F26</f>
        <v>88948425.209999993</v>
      </c>
      <c r="N2525" s="239">
        <f t="shared" si="105"/>
        <v>0</v>
      </c>
    </row>
    <row r="2526" spans="1:18" ht="14.25" customHeight="1" x14ac:dyDescent="0.2">
      <c r="A2526" s="183"/>
      <c r="B2526" s="305" t="s">
        <v>5758</v>
      </c>
      <c r="C2526" s="306"/>
      <c r="D2526" s="306"/>
      <c r="E2526" s="306"/>
      <c r="F2526" s="306"/>
      <c r="G2526" s="306"/>
      <c r="H2526" s="171"/>
      <c r="I2526" s="243"/>
      <c r="J2526" s="182"/>
      <c r="K2526" s="180">
        <f>K2524+K2525</f>
        <v>533690551.30000001</v>
      </c>
      <c r="L2526" s="173"/>
      <c r="M2526" s="237">
        <f>НМЦК!F27</f>
        <v>533690551.30000001</v>
      </c>
      <c r="N2526" s="239">
        <f t="shared" si="105"/>
        <v>0</v>
      </c>
      <c r="R2526" s="271">
        <f>K2524*1.2</f>
        <v>533690551.31</v>
      </c>
    </row>
    <row r="2527" spans="1:18" ht="14.25" customHeight="1" x14ac:dyDescent="0.25">
      <c r="H2527" s="240"/>
      <c r="I2527" s="244"/>
      <c r="M2527" s="237"/>
    </row>
    <row r="2528" spans="1:18" ht="14.25" customHeight="1" x14ac:dyDescent="0.25">
      <c r="A2528" s="375" t="s">
        <v>5794</v>
      </c>
      <c r="B2528" s="376"/>
      <c r="C2528" s="376"/>
      <c r="D2528" s="377"/>
      <c r="E2528" s="376"/>
      <c r="F2528" s="376"/>
      <c r="G2528" s="376"/>
      <c r="H2528" s="241"/>
      <c r="I2528" s="241"/>
    </row>
    <row r="2529" spans="1:9" ht="14.25" customHeight="1" x14ac:dyDescent="0.25">
      <c r="A2529" s="378" t="s">
        <v>5795</v>
      </c>
      <c r="B2529" s="378"/>
      <c r="C2529" s="378"/>
      <c r="D2529" s="378"/>
      <c r="E2529" s="378"/>
      <c r="F2529" s="376" t="s">
        <v>5796</v>
      </c>
      <c r="G2529" s="376"/>
      <c r="H2529" s="241"/>
      <c r="I2529" s="241"/>
    </row>
    <row r="2530" spans="1:9" ht="14.25" customHeight="1" x14ac:dyDescent="0.2">
      <c r="A2530" s="379"/>
      <c r="B2530" s="376"/>
      <c r="C2530" s="376"/>
      <c r="D2530" s="377"/>
      <c r="E2530" s="380" t="s">
        <v>5797</v>
      </c>
      <c r="F2530" s="376"/>
      <c r="G2530" s="376"/>
    </row>
    <row r="2531" spans="1:9" ht="14.25" customHeight="1" x14ac:dyDescent="0.2">
      <c r="A2531" s="379"/>
      <c r="B2531" s="376"/>
      <c r="C2531" s="376"/>
      <c r="D2531" s="377"/>
      <c r="E2531" s="376"/>
      <c r="F2531" s="376"/>
      <c r="G2531" s="376"/>
    </row>
    <row r="2532" spans="1:9" ht="14.25" customHeight="1" x14ac:dyDescent="0.2">
      <c r="A2532" s="381" t="s">
        <v>5798</v>
      </c>
      <c r="B2532" s="381"/>
      <c r="C2532" s="376"/>
      <c r="D2532" s="377"/>
      <c r="E2532" s="376"/>
      <c r="F2532" s="376"/>
      <c r="G2532" s="376"/>
    </row>
    <row r="2533" spans="1:9" ht="14.25" customHeight="1" x14ac:dyDescent="0.2">
      <c r="A2533" s="378" t="s">
        <v>5799</v>
      </c>
      <c r="B2533" s="378"/>
      <c r="C2533" s="378"/>
      <c r="D2533" s="378"/>
      <c r="E2533" s="378"/>
      <c r="F2533" s="376" t="s">
        <v>5800</v>
      </c>
      <c r="G2533" s="376"/>
    </row>
    <row r="2534" spans="1:9" ht="14.25" customHeight="1" x14ac:dyDescent="0.2">
      <c r="A2534" s="379"/>
      <c r="B2534" s="376"/>
      <c r="C2534" s="376"/>
      <c r="D2534" s="377"/>
      <c r="E2534" s="380" t="s">
        <v>5797</v>
      </c>
      <c r="F2534" s="376"/>
      <c r="G2534" s="376"/>
    </row>
    <row r="2535" spans="1:9" ht="14.25" customHeight="1" x14ac:dyDescent="0.2">
      <c r="A2535" s="369"/>
      <c r="B2535" s="369"/>
      <c r="C2535" s="369"/>
      <c r="D2535" s="369"/>
      <c r="E2535" s="369"/>
      <c r="F2535" s="369"/>
      <c r="G2535" s="369"/>
    </row>
  </sheetData>
  <mergeCells count="128">
    <mergeCell ref="A7:L7"/>
    <mergeCell ref="G1:L1"/>
    <mergeCell ref="G4:L4"/>
    <mergeCell ref="A2529:E2529"/>
    <mergeCell ref="A2533:E2533"/>
    <mergeCell ref="H11:H12"/>
    <mergeCell ref="J11:J12"/>
    <mergeCell ref="K11:K12"/>
    <mergeCell ref="L10:L12"/>
    <mergeCell ref="B10:D12"/>
    <mergeCell ref="A10:A12"/>
    <mergeCell ref="E10:E12"/>
    <mergeCell ref="F10:F12"/>
    <mergeCell ref="G10:G12"/>
    <mergeCell ref="H10:I10"/>
    <mergeCell ref="J10:K10"/>
    <mergeCell ref="B50:E50"/>
    <mergeCell ref="B51:E51"/>
    <mergeCell ref="B55:E55"/>
    <mergeCell ref="B75:E75"/>
    <mergeCell ref="B82:E82"/>
    <mergeCell ref="B86:E86"/>
    <mergeCell ref="B14:D14"/>
    <mergeCell ref="B15:E15"/>
    <mergeCell ref="B22:E22"/>
    <mergeCell ref="B26:E26"/>
    <mergeCell ref="B40:E40"/>
    <mergeCell ref="B49:D49"/>
    <mergeCell ref="B156:E156"/>
    <mergeCell ref="B163:E163"/>
    <mergeCell ref="B176:E176"/>
    <mergeCell ref="B187:E187"/>
    <mergeCell ref="B199:E199"/>
    <mergeCell ref="B206:E206"/>
    <mergeCell ref="B99:E99"/>
    <mergeCell ref="B100:E100"/>
    <mergeCell ref="B120:E120"/>
    <mergeCell ref="B124:E124"/>
    <mergeCell ref="B142:E142"/>
    <mergeCell ref="B151:E151"/>
    <mergeCell ref="B260:E260"/>
    <mergeCell ref="B273:E273"/>
    <mergeCell ref="B285:E285"/>
    <mergeCell ref="B299:E299"/>
    <mergeCell ref="B312:E312"/>
    <mergeCell ref="B328:E328"/>
    <mergeCell ref="B218:E218"/>
    <mergeCell ref="B227:E227"/>
    <mergeCell ref="B230:E230"/>
    <mergeCell ref="B236:E236"/>
    <mergeCell ref="B239:E239"/>
    <mergeCell ref="B250:E250"/>
    <mergeCell ref="B400:E400"/>
    <mergeCell ref="B416:E416"/>
    <mergeCell ref="B429:E429"/>
    <mergeCell ref="B444:E444"/>
    <mergeCell ref="B460:E460"/>
    <mergeCell ref="B478:E478"/>
    <mergeCell ref="B343:E343"/>
    <mergeCell ref="B356:E356"/>
    <mergeCell ref="B359:E359"/>
    <mergeCell ref="B365:E365"/>
    <mergeCell ref="B378:E378"/>
    <mergeCell ref="B389:E389"/>
    <mergeCell ref="B557:E557"/>
    <mergeCell ref="B572:E572"/>
    <mergeCell ref="B578:E578"/>
    <mergeCell ref="B584:E584"/>
    <mergeCell ref="B589:E589"/>
    <mergeCell ref="B590:E590"/>
    <mergeCell ref="B496:E496"/>
    <mergeCell ref="B508:E508"/>
    <mergeCell ref="B510:E510"/>
    <mergeCell ref="B519:E519"/>
    <mergeCell ref="B544:E544"/>
    <mergeCell ref="B548:E548"/>
    <mergeCell ref="B648:E648"/>
    <mergeCell ref="B654:D654"/>
    <mergeCell ref="B655:E655"/>
    <mergeCell ref="B724:E724"/>
    <mergeCell ref="B735:E735"/>
    <mergeCell ref="B746:E746"/>
    <mergeCell ref="B604:E604"/>
    <mergeCell ref="B618:E618"/>
    <mergeCell ref="B627:E627"/>
    <mergeCell ref="B632:E632"/>
    <mergeCell ref="B635:E635"/>
    <mergeCell ref="B645:E645"/>
    <mergeCell ref="B1511:D1511"/>
    <mergeCell ref="B1547:D1547"/>
    <mergeCell ref="B1575:D1575"/>
    <mergeCell ref="B764:E764"/>
    <mergeCell ref="B805:D805"/>
    <mergeCell ref="B939:D939"/>
    <mergeCell ref="B1030:D1030"/>
    <mergeCell ref="B1137:D1137"/>
    <mergeCell ref="B1235:D1235"/>
    <mergeCell ref="B2523:G2523"/>
    <mergeCell ref="B2524:G2524"/>
    <mergeCell ref="B2525:G2525"/>
    <mergeCell ref="B2526:G2526"/>
    <mergeCell ref="B2515:C2515"/>
    <mergeCell ref="B2516:C2516"/>
    <mergeCell ref="B2517:G2517"/>
    <mergeCell ref="B2518:G2518"/>
    <mergeCell ref="B2519:G2519"/>
    <mergeCell ref="B2520:G2520"/>
    <mergeCell ref="B13:C13"/>
    <mergeCell ref="H9:I9"/>
    <mergeCell ref="A6:L6"/>
    <mergeCell ref="A8:L8"/>
    <mergeCell ref="B2521:G2521"/>
    <mergeCell ref="B2522:G2522"/>
    <mergeCell ref="B1843:D1843"/>
    <mergeCell ref="B1904:D1904"/>
    <mergeCell ref="B2053:D2053"/>
    <mergeCell ref="B2087:D2087"/>
    <mergeCell ref="B2491:D2491"/>
    <mergeCell ref="B2514:C2514"/>
    <mergeCell ref="B1616:D1616"/>
    <mergeCell ref="B1698:D1698"/>
    <mergeCell ref="B1725:D1725"/>
    <mergeCell ref="B1747:D1747"/>
    <mergeCell ref="B1768:D1768"/>
    <mergeCell ref="B1803:D1803"/>
    <mergeCell ref="B1241:D1241"/>
    <mergeCell ref="B1433:D1433"/>
    <mergeCell ref="B1480:D1480"/>
  </mergeCells>
  <pageMargins left="0.78740155696868896" right="0.31496062874794001" top="0.31496062874794001" bottom="0.31496062874794001" header="0.19685038924217199" footer="0.19685038924217199"/>
  <pageSetup paperSize="9" scale="49" fitToHeight="0" orientation="portrait" r:id="rId1"/>
  <headerFoot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342E-690D-46FC-BB09-19235D38CED8}">
  <dimension ref="A1:G2511"/>
  <sheetViews>
    <sheetView workbookViewId="0">
      <selection activeCell="B6" sqref="B6"/>
    </sheetView>
  </sheetViews>
  <sheetFormatPr defaultRowHeight="15" x14ac:dyDescent="0.25"/>
  <cols>
    <col min="1" max="1" width="6.7109375" style="70" customWidth="1"/>
    <col min="2" max="2" width="12" style="70" customWidth="1"/>
    <col min="3" max="3" width="14" style="70" customWidth="1"/>
    <col min="4" max="4" width="15.28515625" style="70" hidden="1" customWidth="1"/>
    <col min="5" max="5" width="69.140625" style="70" customWidth="1"/>
    <col min="6" max="6" width="13.7109375" style="70" customWidth="1"/>
    <col min="7" max="7" width="12.85546875" style="70" customWidth="1"/>
    <col min="8" max="16384" width="9.140625" style="28"/>
  </cols>
  <sheetData>
    <row r="1" spans="1:7" x14ac:dyDescent="0.25">
      <c r="E1" s="71"/>
      <c r="F1" s="71"/>
    </row>
    <row r="2" spans="1:7" x14ac:dyDescent="0.25">
      <c r="E2" s="73" t="s">
        <v>5685</v>
      </c>
      <c r="F2" s="185"/>
      <c r="G2" s="185"/>
    </row>
    <row r="3" spans="1:7" x14ac:dyDescent="0.25">
      <c r="E3" s="75"/>
      <c r="F3" s="75"/>
      <c r="G3" s="75"/>
    </row>
    <row r="4" spans="1:7" ht="23.25" customHeight="1" x14ac:dyDescent="0.25">
      <c r="A4" s="332" t="s">
        <v>96</v>
      </c>
      <c r="B4" s="332"/>
      <c r="C4" s="332"/>
      <c r="D4" s="332"/>
      <c r="E4" s="332"/>
      <c r="F4" s="332"/>
      <c r="G4" s="332"/>
    </row>
    <row r="5" spans="1:7" x14ac:dyDescent="0.25">
      <c r="A5" s="333" t="s">
        <v>153</v>
      </c>
      <c r="B5" s="333"/>
      <c r="C5" s="333"/>
      <c r="D5" s="333"/>
      <c r="E5" s="333"/>
      <c r="F5" s="333"/>
      <c r="G5" s="333"/>
    </row>
    <row r="6" spans="1:7" ht="15.75" x14ac:dyDescent="0.25">
      <c r="A6" s="75"/>
      <c r="B6" s="75"/>
      <c r="C6" s="75"/>
      <c r="D6" s="338"/>
      <c r="E6" s="339"/>
      <c r="F6" s="339"/>
      <c r="G6" s="75"/>
    </row>
    <row r="7" spans="1:7" ht="105.75" customHeight="1" x14ac:dyDescent="0.25">
      <c r="A7" s="76" t="s">
        <v>154</v>
      </c>
      <c r="B7" s="334" t="s">
        <v>5759</v>
      </c>
      <c r="C7" s="335"/>
      <c r="D7" s="76"/>
      <c r="E7" s="76" t="s">
        <v>156</v>
      </c>
      <c r="F7" s="76" t="s">
        <v>157</v>
      </c>
      <c r="G7" s="76" t="s">
        <v>158</v>
      </c>
    </row>
    <row r="8" spans="1:7" s="246" customFormat="1" ht="11.25" x14ac:dyDescent="0.2">
      <c r="A8" s="245">
        <v>1</v>
      </c>
      <c r="B8" s="336">
        <v>2</v>
      </c>
      <c r="C8" s="337"/>
      <c r="D8" s="245" t="s">
        <v>155</v>
      </c>
      <c r="E8" s="245">
        <v>3</v>
      </c>
      <c r="F8" s="245">
        <v>4</v>
      </c>
      <c r="G8" s="245">
        <v>5</v>
      </c>
    </row>
    <row r="9" spans="1:7" x14ac:dyDescent="0.25">
      <c r="A9" s="79" t="s">
        <v>40</v>
      </c>
      <c r="B9" s="313" t="s">
        <v>163</v>
      </c>
      <c r="C9" s="314"/>
      <c r="D9" s="315"/>
      <c r="E9" s="80" t="s">
        <v>103</v>
      </c>
      <c r="F9" s="81"/>
      <c r="G9" s="82"/>
    </row>
    <row r="10" spans="1:7" x14ac:dyDescent="0.25">
      <c r="A10" s="85"/>
      <c r="B10" s="310" t="s">
        <v>164</v>
      </c>
      <c r="C10" s="311"/>
      <c r="D10" s="311"/>
      <c r="E10" s="312"/>
      <c r="F10" s="86"/>
      <c r="G10" s="87"/>
    </row>
    <row r="11" spans="1:7" ht="22.5" x14ac:dyDescent="0.25">
      <c r="A11" s="90" t="s">
        <v>165</v>
      </c>
      <c r="B11" s="91" t="s">
        <v>102</v>
      </c>
      <c r="C11" s="91" t="s">
        <v>40</v>
      </c>
      <c r="D11" s="91" t="s">
        <v>166</v>
      </c>
      <c r="E11" s="92" t="s">
        <v>167</v>
      </c>
      <c r="F11" s="93" t="s">
        <v>168</v>
      </c>
      <c r="G11" s="94">
        <v>0.11025</v>
      </c>
    </row>
    <row r="12" spans="1:7" ht="22.5" x14ac:dyDescent="0.25">
      <c r="A12" s="90" t="s">
        <v>169</v>
      </c>
      <c r="B12" s="91" t="s">
        <v>102</v>
      </c>
      <c r="C12" s="91" t="s">
        <v>41</v>
      </c>
      <c r="D12" s="91" t="s">
        <v>170</v>
      </c>
      <c r="E12" s="92" t="s">
        <v>171</v>
      </c>
      <c r="F12" s="93" t="s">
        <v>172</v>
      </c>
      <c r="G12" s="97">
        <v>0.1225</v>
      </c>
    </row>
    <row r="13" spans="1:7" ht="22.5" x14ac:dyDescent="0.25">
      <c r="A13" s="90" t="s">
        <v>173</v>
      </c>
      <c r="B13" s="91" t="s">
        <v>102</v>
      </c>
      <c r="C13" s="91" t="s">
        <v>44</v>
      </c>
      <c r="D13" s="91" t="s">
        <v>174</v>
      </c>
      <c r="E13" s="92" t="s">
        <v>175</v>
      </c>
      <c r="F13" s="93" t="s">
        <v>176</v>
      </c>
      <c r="G13" s="93"/>
    </row>
    <row r="14" spans="1:7" ht="21.75" customHeight="1" x14ac:dyDescent="0.25">
      <c r="A14" s="90" t="s">
        <v>177</v>
      </c>
      <c r="B14" s="91" t="s">
        <v>102</v>
      </c>
      <c r="C14" s="91" t="s">
        <v>46</v>
      </c>
      <c r="D14" s="91" t="s">
        <v>178</v>
      </c>
      <c r="E14" s="92" t="s">
        <v>179</v>
      </c>
      <c r="F14" s="93" t="s">
        <v>180</v>
      </c>
      <c r="G14" s="98">
        <v>3.5</v>
      </c>
    </row>
    <row r="15" spans="1:7" x14ac:dyDescent="0.25">
      <c r="A15" s="90" t="s">
        <v>181</v>
      </c>
      <c r="B15" s="91" t="s">
        <v>102</v>
      </c>
      <c r="C15" s="91" t="s">
        <v>182</v>
      </c>
      <c r="D15" s="91" t="s">
        <v>183</v>
      </c>
      <c r="E15" s="92" t="s">
        <v>184</v>
      </c>
      <c r="F15" s="93" t="s">
        <v>185</v>
      </c>
      <c r="G15" s="98">
        <v>353.5</v>
      </c>
    </row>
    <row r="16" spans="1:7" x14ac:dyDescent="0.25">
      <c r="A16" s="90" t="s">
        <v>186</v>
      </c>
      <c r="B16" s="91" t="s">
        <v>102</v>
      </c>
      <c r="C16" s="91" t="s">
        <v>50</v>
      </c>
      <c r="D16" s="91" t="s">
        <v>187</v>
      </c>
      <c r="E16" s="92" t="s">
        <v>188</v>
      </c>
      <c r="F16" s="93" t="s">
        <v>172</v>
      </c>
      <c r="G16" s="94">
        <v>0.23275000000000001</v>
      </c>
    </row>
    <row r="17" spans="1:7" x14ac:dyDescent="0.25">
      <c r="A17" s="90"/>
      <c r="B17" s="310" t="s">
        <v>189</v>
      </c>
      <c r="C17" s="311"/>
      <c r="D17" s="311"/>
      <c r="E17" s="312"/>
      <c r="F17" s="93"/>
      <c r="G17" s="94"/>
    </row>
    <row r="18" spans="1:7" ht="22.5" x14ac:dyDescent="0.25">
      <c r="A18" s="90" t="s">
        <v>190</v>
      </c>
      <c r="B18" s="91" t="s">
        <v>102</v>
      </c>
      <c r="C18" s="91" t="s">
        <v>54</v>
      </c>
      <c r="D18" s="91" t="s">
        <v>191</v>
      </c>
      <c r="E18" s="92" t="s">
        <v>192</v>
      </c>
      <c r="F18" s="93" t="s">
        <v>185</v>
      </c>
      <c r="G18" s="98">
        <v>1.2</v>
      </c>
    </row>
    <row r="19" spans="1:7" ht="13.5" customHeight="1" x14ac:dyDescent="0.25">
      <c r="A19" s="90" t="s">
        <v>193</v>
      </c>
      <c r="B19" s="91" t="s">
        <v>102</v>
      </c>
      <c r="C19" s="91" t="s">
        <v>58</v>
      </c>
      <c r="D19" s="91" t="s">
        <v>194</v>
      </c>
      <c r="E19" s="92" t="s">
        <v>195</v>
      </c>
      <c r="F19" s="93" t="s">
        <v>180</v>
      </c>
      <c r="G19" s="99">
        <v>10</v>
      </c>
    </row>
    <row r="20" spans="1:7" x14ac:dyDescent="0.25">
      <c r="A20" s="90" t="s">
        <v>196</v>
      </c>
      <c r="B20" s="91" t="s">
        <v>102</v>
      </c>
      <c r="C20" s="91" t="s">
        <v>62</v>
      </c>
      <c r="D20" s="91" t="s">
        <v>194</v>
      </c>
      <c r="E20" s="92" t="s">
        <v>197</v>
      </c>
      <c r="F20" s="93" t="s">
        <v>180</v>
      </c>
      <c r="G20" s="98">
        <v>0.6</v>
      </c>
    </row>
    <row r="21" spans="1:7" x14ac:dyDescent="0.25">
      <c r="A21" s="90"/>
      <c r="B21" s="310" t="s">
        <v>198</v>
      </c>
      <c r="C21" s="311"/>
      <c r="D21" s="311"/>
      <c r="E21" s="312"/>
      <c r="F21" s="93"/>
      <c r="G21" s="98"/>
    </row>
    <row r="22" spans="1:7" x14ac:dyDescent="0.25">
      <c r="A22" s="90" t="s">
        <v>199</v>
      </c>
      <c r="B22" s="91" t="s">
        <v>102</v>
      </c>
      <c r="C22" s="91" t="s">
        <v>70</v>
      </c>
      <c r="D22" s="91" t="s">
        <v>200</v>
      </c>
      <c r="E22" s="92" t="s">
        <v>201</v>
      </c>
      <c r="F22" s="93" t="s">
        <v>202</v>
      </c>
      <c r="G22" s="100">
        <v>0.35</v>
      </c>
    </row>
    <row r="23" spans="1:7" x14ac:dyDescent="0.25">
      <c r="A23" s="90" t="s">
        <v>203</v>
      </c>
      <c r="B23" s="91" t="s">
        <v>102</v>
      </c>
      <c r="C23" s="91" t="s">
        <v>91</v>
      </c>
      <c r="D23" s="91" t="s">
        <v>204</v>
      </c>
      <c r="E23" s="92" t="s">
        <v>205</v>
      </c>
      <c r="F23" s="93" t="s">
        <v>180</v>
      </c>
      <c r="G23" s="98">
        <v>3.6</v>
      </c>
    </row>
    <row r="24" spans="1:7" ht="33.75" x14ac:dyDescent="0.25">
      <c r="A24" s="90" t="s">
        <v>206</v>
      </c>
      <c r="B24" s="91" t="s">
        <v>102</v>
      </c>
      <c r="C24" s="91" t="s">
        <v>207</v>
      </c>
      <c r="D24" s="91" t="s">
        <v>208</v>
      </c>
      <c r="E24" s="92" t="s">
        <v>209</v>
      </c>
      <c r="F24" s="93" t="s">
        <v>210</v>
      </c>
      <c r="G24" s="97">
        <v>0.36720000000000003</v>
      </c>
    </row>
    <row r="25" spans="1:7" x14ac:dyDescent="0.25">
      <c r="A25" s="90" t="s">
        <v>211</v>
      </c>
      <c r="B25" s="91" t="s">
        <v>102</v>
      </c>
      <c r="C25" s="91" t="s">
        <v>94</v>
      </c>
      <c r="D25" s="91" t="s">
        <v>212</v>
      </c>
      <c r="E25" s="92" t="s">
        <v>213</v>
      </c>
      <c r="F25" s="93" t="s">
        <v>214</v>
      </c>
      <c r="G25" s="100">
        <v>0.24</v>
      </c>
    </row>
    <row r="26" spans="1:7" x14ac:dyDescent="0.25">
      <c r="A26" s="90" t="s">
        <v>215</v>
      </c>
      <c r="B26" s="91" t="s">
        <v>102</v>
      </c>
      <c r="C26" s="91" t="s">
        <v>216</v>
      </c>
      <c r="D26" s="91" t="s">
        <v>217</v>
      </c>
      <c r="E26" s="92" t="s">
        <v>218</v>
      </c>
      <c r="F26" s="93" t="s">
        <v>214</v>
      </c>
      <c r="G26" s="100">
        <v>0.24</v>
      </c>
    </row>
    <row r="27" spans="1:7" x14ac:dyDescent="0.25">
      <c r="A27" s="90" t="s">
        <v>219</v>
      </c>
      <c r="B27" s="91" t="s">
        <v>102</v>
      </c>
      <c r="C27" s="91" t="s">
        <v>95</v>
      </c>
      <c r="D27" s="91" t="s">
        <v>220</v>
      </c>
      <c r="E27" s="92" t="s">
        <v>221</v>
      </c>
      <c r="F27" s="93" t="s">
        <v>222</v>
      </c>
      <c r="G27" s="99">
        <v>6</v>
      </c>
    </row>
    <row r="28" spans="1:7" ht="33.75" x14ac:dyDescent="0.25">
      <c r="A28" s="90" t="s">
        <v>223</v>
      </c>
      <c r="B28" s="91" t="s">
        <v>102</v>
      </c>
      <c r="C28" s="91" t="s">
        <v>224</v>
      </c>
      <c r="D28" s="91" t="s">
        <v>225</v>
      </c>
      <c r="E28" s="92" t="s">
        <v>226</v>
      </c>
      <c r="F28" s="93" t="s">
        <v>222</v>
      </c>
      <c r="G28" s="99">
        <v>6</v>
      </c>
    </row>
    <row r="29" spans="1:7" x14ac:dyDescent="0.25">
      <c r="A29" s="90" t="s">
        <v>227</v>
      </c>
      <c r="B29" s="91" t="s">
        <v>102</v>
      </c>
      <c r="C29" s="91" t="s">
        <v>115</v>
      </c>
      <c r="D29" s="91" t="s">
        <v>228</v>
      </c>
      <c r="E29" s="92" t="s">
        <v>229</v>
      </c>
      <c r="F29" s="93" t="s">
        <v>202</v>
      </c>
      <c r="G29" s="98">
        <v>0.3</v>
      </c>
    </row>
    <row r="30" spans="1:7" x14ac:dyDescent="0.25">
      <c r="A30" s="90" t="s">
        <v>230</v>
      </c>
      <c r="B30" s="91" t="s">
        <v>102</v>
      </c>
      <c r="C30" s="91" t="s">
        <v>231</v>
      </c>
      <c r="D30" s="91" t="s">
        <v>232</v>
      </c>
      <c r="E30" s="92" t="s">
        <v>233</v>
      </c>
      <c r="F30" s="93" t="s">
        <v>180</v>
      </c>
      <c r="G30" s="99">
        <v>3</v>
      </c>
    </row>
    <row r="31" spans="1:7" x14ac:dyDescent="0.25">
      <c r="A31" s="90" t="s">
        <v>234</v>
      </c>
      <c r="B31" s="91" t="s">
        <v>102</v>
      </c>
      <c r="C31" s="91" t="s">
        <v>235</v>
      </c>
      <c r="D31" s="91" t="s">
        <v>236</v>
      </c>
      <c r="E31" s="92" t="s">
        <v>237</v>
      </c>
      <c r="F31" s="93" t="s">
        <v>238</v>
      </c>
      <c r="G31" s="99">
        <v>4</v>
      </c>
    </row>
    <row r="32" spans="1:7" ht="22.5" x14ac:dyDescent="0.25">
      <c r="A32" s="90" t="s">
        <v>239</v>
      </c>
      <c r="B32" s="91" t="s">
        <v>102</v>
      </c>
      <c r="C32" s="91" t="s">
        <v>240</v>
      </c>
      <c r="D32" s="91" t="s">
        <v>191</v>
      </c>
      <c r="E32" s="92" t="s">
        <v>241</v>
      </c>
      <c r="F32" s="93" t="s">
        <v>185</v>
      </c>
      <c r="G32" s="98">
        <v>1.2</v>
      </c>
    </row>
    <row r="33" spans="1:7" ht="22.5" x14ac:dyDescent="0.25">
      <c r="A33" s="90" t="s">
        <v>242</v>
      </c>
      <c r="B33" s="91" t="s">
        <v>102</v>
      </c>
      <c r="C33" s="91" t="s">
        <v>243</v>
      </c>
      <c r="D33" s="91" t="s">
        <v>244</v>
      </c>
      <c r="E33" s="92" t="s">
        <v>245</v>
      </c>
      <c r="F33" s="93" t="s">
        <v>238</v>
      </c>
      <c r="G33" s="99">
        <v>4</v>
      </c>
    </row>
    <row r="34" spans="1:7" x14ac:dyDescent="0.25">
      <c r="A34" s="90" t="s">
        <v>246</v>
      </c>
      <c r="B34" s="91" t="s">
        <v>102</v>
      </c>
      <c r="C34" s="91" t="s">
        <v>247</v>
      </c>
      <c r="D34" s="91" t="s">
        <v>248</v>
      </c>
      <c r="E34" s="92" t="s">
        <v>249</v>
      </c>
      <c r="F34" s="93" t="s">
        <v>238</v>
      </c>
      <c r="G34" s="99">
        <v>4</v>
      </c>
    </row>
    <row r="35" spans="1:7" x14ac:dyDescent="0.25">
      <c r="A35" s="90"/>
      <c r="B35" s="310" t="s">
        <v>250</v>
      </c>
      <c r="C35" s="311"/>
      <c r="D35" s="311"/>
      <c r="E35" s="312"/>
      <c r="F35" s="93"/>
      <c r="G35" s="99"/>
    </row>
    <row r="36" spans="1:7" x14ac:dyDescent="0.25">
      <c r="A36" s="90" t="s">
        <v>251</v>
      </c>
      <c r="B36" s="91" t="s">
        <v>102</v>
      </c>
      <c r="C36" s="91" t="s">
        <v>252</v>
      </c>
      <c r="D36" s="91" t="s">
        <v>253</v>
      </c>
      <c r="E36" s="92" t="s">
        <v>254</v>
      </c>
      <c r="F36" s="93" t="s">
        <v>172</v>
      </c>
      <c r="G36" s="97">
        <v>3.8399999999999997E-2</v>
      </c>
    </row>
    <row r="37" spans="1:7" x14ac:dyDescent="0.25">
      <c r="A37" s="90" t="s">
        <v>255</v>
      </c>
      <c r="B37" s="91" t="s">
        <v>102</v>
      </c>
      <c r="C37" s="91" t="s">
        <v>256</v>
      </c>
      <c r="D37" s="91" t="s">
        <v>257</v>
      </c>
      <c r="E37" s="92" t="s">
        <v>258</v>
      </c>
      <c r="F37" s="93" t="s">
        <v>172</v>
      </c>
      <c r="G37" s="101">
        <v>7.1999999999999995E-2</v>
      </c>
    </row>
    <row r="38" spans="1:7" ht="22.5" x14ac:dyDescent="0.25">
      <c r="A38" s="90" t="s">
        <v>259</v>
      </c>
      <c r="B38" s="91" t="s">
        <v>102</v>
      </c>
      <c r="C38" s="91" t="s">
        <v>260</v>
      </c>
      <c r="D38" s="91" t="s">
        <v>261</v>
      </c>
      <c r="E38" s="92" t="s">
        <v>262</v>
      </c>
      <c r="F38" s="93" t="s">
        <v>168</v>
      </c>
      <c r="G38" s="101">
        <v>0.13500000000000001</v>
      </c>
    </row>
    <row r="39" spans="1:7" ht="22.5" x14ac:dyDescent="0.25">
      <c r="A39" s="90" t="s">
        <v>263</v>
      </c>
      <c r="B39" s="91" t="s">
        <v>102</v>
      </c>
      <c r="C39" s="91" t="s">
        <v>264</v>
      </c>
      <c r="D39" s="91" t="s">
        <v>170</v>
      </c>
      <c r="E39" s="92" t="s">
        <v>171</v>
      </c>
      <c r="F39" s="93" t="s">
        <v>172</v>
      </c>
      <c r="G39" s="100">
        <v>1.35</v>
      </c>
    </row>
    <row r="40" spans="1:7" x14ac:dyDescent="0.25">
      <c r="A40" s="90" t="s">
        <v>265</v>
      </c>
      <c r="B40" s="91" t="s">
        <v>102</v>
      </c>
      <c r="C40" s="91" t="s">
        <v>266</v>
      </c>
      <c r="D40" s="91" t="s">
        <v>267</v>
      </c>
      <c r="E40" s="92" t="s">
        <v>268</v>
      </c>
      <c r="F40" s="93" t="s">
        <v>180</v>
      </c>
      <c r="G40" s="98">
        <v>2.5</v>
      </c>
    </row>
    <row r="41" spans="1:7" ht="22.5" x14ac:dyDescent="0.25">
      <c r="A41" s="90" t="s">
        <v>269</v>
      </c>
      <c r="B41" s="91" t="s">
        <v>102</v>
      </c>
      <c r="C41" s="91" t="s">
        <v>270</v>
      </c>
      <c r="D41" s="91" t="s">
        <v>271</v>
      </c>
      <c r="E41" s="92" t="s">
        <v>272</v>
      </c>
      <c r="F41" s="93" t="s">
        <v>176</v>
      </c>
      <c r="G41" s="101">
        <v>8.6750000000000007</v>
      </c>
    </row>
    <row r="42" spans="1:7" ht="22.5" x14ac:dyDescent="0.25">
      <c r="A42" s="90" t="s">
        <v>273</v>
      </c>
      <c r="B42" s="91" t="s">
        <v>102</v>
      </c>
      <c r="C42" s="91" t="s">
        <v>274</v>
      </c>
      <c r="D42" s="91" t="s">
        <v>275</v>
      </c>
      <c r="E42" s="92" t="s">
        <v>276</v>
      </c>
      <c r="F42" s="93" t="s">
        <v>176</v>
      </c>
      <c r="G42" s="101">
        <v>8.6750000000000007</v>
      </c>
    </row>
    <row r="43" spans="1:7" ht="22.5" x14ac:dyDescent="0.25">
      <c r="A43" s="90" t="s">
        <v>277</v>
      </c>
      <c r="B43" s="91" t="s">
        <v>102</v>
      </c>
      <c r="C43" s="91" t="s">
        <v>278</v>
      </c>
      <c r="D43" s="91" t="s">
        <v>174</v>
      </c>
      <c r="E43" s="92" t="s">
        <v>175</v>
      </c>
      <c r="F43" s="93" t="s">
        <v>176</v>
      </c>
      <c r="G43" s="101">
        <v>8.6750000000000007</v>
      </c>
    </row>
    <row r="44" spans="1:7" x14ac:dyDescent="0.25">
      <c r="A44" s="79" t="s">
        <v>41</v>
      </c>
      <c r="B44" s="313" t="s">
        <v>279</v>
      </c>
      <c r="C44" s="314"/>
      <c r="D44" s="315"/>
      <c r="E44" s="80" t="s">
        <v>280</v>
      </c>
      <c r="F44" s="81"/>
      <c r="G44" s="82"/>
    </row>
    <row r="45" spans="1:7" x14ac:dyDescent="0.25">
      <c r="A45" s="85"/>
      <c r="B45" s="310" t="s">
        <v>281</v>
      </c>
      <c r="C45" s="311"/>
      <c r="D45" s="311"/>
      <c r="E45" s="312"/>
      <c r="F45" s="86"/>
      <c r="G45" s="87"/>
    </row>
    <row r="46" spans="1:7" x14ac:dyDescent="0.25">
      <c r="A46" s="85"/>
      <c r="B46" s="310" t="s">
        <v>282</v>
      </c>
      <c r="C46" s="311"/>
      <c r="D46" s="311"/>
      <c r="E46" s="312"/>
      <c r="F46" s="86"/>
      <c r="G46" s="87"/>
    </row>
    <row r="47" spans="1:7" ht="22.5" x14ac:dyDescent="0.25">
      <c r="A47" s="90" t="s">
        <v>283</v>
      </c>
      <c r="B47" s="91" t="s">
        <v>284</v>
      </c>
      <c r="C47" s="91" t="s">
        <v>50</v>
      </c>
      <c r="D47" s="91" t="s">
        <v>285</v>
      </c>
      <c r="E47" s="92" t="s">
        <v>286</v>
      </c>
      <c r="F47" s="93" t="s">
        <v>168</v>
      </c>
      <c r="G47" s="94">
        <v>0.55025999999999997</v>
      </c>
    </row>
    <row r="48" spans="1:7" x14ac:dyDescent="0.25">
      <c r="A48" s="90" t="s">
        <v>287</v>
      </c>
      <c r="B48" s="91" t="s">
        <v>284</v>
      </c>
      <c r="C48" s="91" t="s">
        <v>54</v>
      </c>
      <c r="D48" s="91" t="s">
        <v>288</v>
      </c>
      <c r="E48" s="92" t="s">
        <v>289</v>
      </c>
      <c r="F48" s="93" t="s">
        <v>172</v>
      </c>
      <c r="G48" s="97">
        <v>5.5026000000000002</v>
      </c>
    </row>
    <row r="49" spans="1:7" x14ac:dyDescent="0.25">
      <c r="A49" s="90" t="s">
        <v>290</v>
      </c>
      <c r="B49" s="91" t="s">
        <v>284</v>
      </c>
      <c r="C49" s="91" t="s">
        <v>58</v>
      </c>
      <c r="D49" s="91" t="s">
        <v>291</v>
      </c>
      <c r="E49" s="92" t="s">
        <v>292</v>
      </c>
      <c r="F49" s="93" t="s">
        <v>172</v>
      </c>
      <c r="G49" s="97">
        <v>0.61140000000000005</v>
      </c>
    </row>
    <row r="50" spans="1:7" x14ac:dyDescent="0.25">
      <c r="A50" s="90"/>
      <c r="B50" s="310" t="s">
        <v>293</v>
      </c>
      <c r="C50" s="311"/>
      <c r="D50" s="311"/>
      <c r="E50" s="312"/>
      <c r="F50" s="93"/>
      <c r="G50" s="97"/>
    </row>
    <row r="51" spans="1:7" x14ac:dyDescent="0.25">
      <c r="A51" s="90" t="s">
        <v>294</v>
      </c>
      <c r="B51" s="91" t="s">
        <v>284</v>
      </c>
      <c r="C51" s="91" t="s">
        <v>40</v>
      </c>
      <c r="D51" s="91" t="s">
        <v>295</v>
      </c>
      <c r="E51" s="92" t="s">
        <v>296</v>
      </c>
      <c r="F51" s="93" t="s">
        <v>297</v>
      </c>
      <c r="G51" s="97">
        <v>6.3945999999999996</v>
      </c>
    </row>
    <row r="52" spans="1:7" ht="22.5" x14ac:dyDescent="0.25">
      <c r="A52" s="90" t="s">
        <v>298</v>
      </c>
      <c r="B52" s="91" t="s">
        <v>284</v>
      </c>
      <c r="C52" s="91" t="s">
        <v>94</v>
      </c>
      <c r="D52" s="91" t="s">
        <v>299</v>
      </c>
      <c r="E52" s="92" t="s">
        <v>300</v>
      </c>
      <c r="F52" s="93" t="s">
        <v>172</v>
      </c>
      <c r="G52" s="94">
        <v>0.13236000000000001</v>
      </c>
    </row>
    <row r="53" spans="1:7" x14ac:dyDescent="0.25">
      <c r="A53" s="90" t="s">
        <v>301</v>
      </c>
      <c r="B53" s="91" t="s">
        <v>284</v>
      </c>
      <c r="C53" s="91" t="s">
        <v>216</v>
      </c>
      <c r="D53" s="91" t="s">
        <v>302</v>
      </c>
      <c r="E53" s="92" t="s">
        <v>303</v>
      </c>
      <c r="F53" s="93" t="s">
        <v>185</v>
      </c>
      <c r="G53" s="100">
        <v>12.93</v>
      </c>
    </row>
    <row r="54" spans="1:7" x14ac:dyDescent="0.25">
      <c r="A54" s="90" t="s">
        <v>304</v>
      </c>
      <c r="B54" s="91" t="s">
        <v>284</v>
      </c>
      <c r="C54" s="91" t="s">
        <v>305</v>
      </c>
      <c r="D54" s="91" t="s">
        <v>306</v>
      </c>
      <c r="E54" s="92" t="s">
        <v>307</v>
      </c>
      <c r="F54" s="93" t="s">
        <v>297</v>
      </c>
      <c r="G54" s="97">
        <v>185.61420000000001</v>
      </c>
    </row>
    <row r="55" spans="1:7" x14ac:dyDescent="0.25">
      <c r="A55" s="90" t="s">
        <v>308</v>
      </c>
      <c r="B55" s="91" t="s">
        <v>284</v>
      </c>
      <c r="C55" s="91" t="s">
        <v>95</v>
      </c>
      <c r="D55" s="91" t="s">
        <v>309</v>
      </c>
      <c r="E55" s="92" t="s">
        <v>310</v>
      </c>
      <c r="F55" s="93" t="s">
        <v>172</v>
      </c>
      <c r="G55" s="101">
        <v>0.41399999999999998</v>
      </c>
    </row>
    <row r="56" spans="1:7" x14ac:dyDescent="0.25">
      <c r="A56" s="90" t="s">
        <v>311</v>
      </c>
      <c r="B56" s="91" t="s">
        <v>284</v>
      </c>
      <c r="C56" s="91" t="s">
        <v>224</v>
      </c>
      <c r="D56" s="91" t="s">
        <v>302</v>
      </c>
      <c r="E56" s="92" t="s">
        <v>303</v>
      </c>
      <c r="F56" s="93" t="s">
        <v>185</v>
      </c>
      <c r="G56" s="101">
        <v>42.024000000000001</v>
      </c>
    </row>
    <row r="57" spans="1:7" x14ac:dyDescent="0.25">
      <c r="A57" s="90" t="s">
        <v>312</v>
      </c>
      <c r="B57" s="91" t="s">
        <v>284</v>
      </c>
      <c r="C57" s="91" t="s">
        <v>313</v>
      </c>
      <c r="D57" s="91" t="s">
        <v>306</v>
      </c>
      <c r="E57" s="92" t="s">
        <v>307</v>
      </c>
      <c r="F57" s="93" t="s">
        <v>297</v>
      </c>
      <c r="G57" s="97">
        <v>1.3778999999999999</v>
      </c>
    </row>
    <row r="58" spans="1:7" x14ac:dyDescent="0.25">
      <c r="A58" s="90" t="s">
        <v>314</v>
      </c>
      <c r="B58" s="91" t="s">
        <v>284</v>
      </c>
      <c r="C58" s="91" t="s">
        <v>115</v>
      </c>
      <c r="D58" s="91" t="s">
        <v>315</v>
      </c>
      <c r="E58" s="92" t="s">
        <v>316</v>
      </c>
      <c r="F58" s="93" t="s">
        <v>172</v>
      </c>
      <c r="G58" s="101">
        <v>0.35599999999999998</v>
      </c>
    </row>
    <row r="59" spans="1:7" x14ac:dyDescent="0.25">
      <c r="A59" s="90" t="s">
        <v>317</v>
      </c>
      <c r="B59" s="91" t="s">
        <v>284</v>
      </c>
      <c r="C59" s="91" t="s">
        <v>231</v>
      </c>
      <c r="D59" s="91" t="s">
        <v>302</v>
      </c>
      <c r="E59" s="92" t="s">
        <v>303</v>
      </c>
      <c r="F59" s="93" t="s">
        <v>185</v>
      </c>
      <c r="G59" s="100">
        <v>37.36</v>
      </c>
    </row>
    <row r="60" spans="1:7" x14ac:dyDescent="0.25">
      <c r="A60" s="90" t="s">
        <v>318</v>
      </c>
      <c r="B60" s="91" t="s">
        <v>284</v>
      </c>
      <c r="C60" s="91" t="s">
        <v>319</v>
      </c>
      <c r="D60" s="91" t="s">
        <v>320</v>
      </c>
      <c r="E60" s="92" t="s">
        <v>321</v>
      </c>
      <c r="F60" s="93" t="s">
        <v>297</v>
      </c>
      <c r="G60" s="97">
        <v>9.8777000000000008</v>
      </c>
    </row>
    <row r="61" spans="1:7" x14ac:dyDescent="0.25">
      <c r="A61" s="90" t="s">
        <v>322</v>
      </c>
      <c r="B61" s="91" t="s">
        <v>284</v>
      </c>
      <c r="C61" s="91" t="s">
        <v>323</v>
      </c>
      <c r="D61" s="91" t="s">
        <v>306</v>
      </c>
      <c r="E61" s="92" t="s">
        <v>307</v>
      </c>
      <c r="F61" s="93" t="s">
        <v>297</v>
      </c>
      <c r="G61" s="101">
        <v>4.1980000000000004</v>
      </c>
    </row>
    <row r="62" spans="1:7" ht="22.5" x14ac:dyDescent="0.25">
      <c r="A62" s="90" t="s">
        <v>324</v>
      </c>
      <c r="B62" s="91" t="s">
        <v>284</v>
      </c>
      <c r="C62" s="91" t="s">
        <v>235</v>
      </c>
      <c r="D62" s="91" t="s">
        <v>325</v>
      </c>
      <c r="E62" s="92" t="s">
        <v>326</v>
      </c>
      <c r="F62" s="93" t="s">
        <v>172</v>
      </c>
      <c r="G62" s="101">
        <v>2.2530000000000001</v>
      </c>
    </row>
    <row r="63" spans="1:7" x14ac:dyDescent="0.25">
      <c r="A63" s="90" t="s">
        <v>327</v>
      </c>
      <c r="B63" s="91" t="s">
        <v>284</v>
      </c>
      <c r="C63" s="91" t="s">
        <v>328</v>
      </c>
      <c r="D63" s="91" t="s">
        <v>302</v>
      </c>
      <c r="E63" s="92" t="s">
        <v>303</v>
      </c>
      <c r="F63" s="93" t="s">
        <v>185</v>
      </c>
      <c r="G63" s="98">
        <v>233.3</v>
      </c>
    </row>
    <row r="64" spans="1:7" x14ac:dyDescent="0.25">
      <c r="A64" s="90" t="s">
        <v>329</v>
      </c>
      <c r="B64" s="91" t="s">
        <v>284</v>
      </c>
      <c r="C64" s="91" t="s">
        <v>330</v>
      </c>
      <c r="D64" s="91" t="s">
        <v>331</v>
      </c>
      <c r="E64" s="92" t="s">
        <v>332</v>
      </c>
      <c r="F64" s="93" t="s">
        <v>297</v>
      </c>
      <c r="G64" s="97">
        <v>1.5903</v>
      </c>
    </row>
    <row r="65" spans="1:7" x14ac:dyDescent="0.25">
      <c r="A65" s="90" t="s">
        <v>333</v>
      </c>
      <c r="B65" s="91" t="s">
        <v>284</v>
      </c>
      <c r="C65" s="91" t="s">
        <v>334</v>
      </c>
      <c r="D65" s="91" t="s">
        <v>295</v>
      </c>
      <c r="E65" s="92" t="s">
        <v>296</v>
      </c>
      <c r="F65" s="93" t="s">
        <v>297</v>
      </c>
      <c r="G65" s="101">
        <v>19.728000000000002</v>
      </c>
    </row>
    <row r="66" spans="1:7" x14ac:dyDescent="0.25">
      <c r="A66" s="90" t="s">
        <v>335</v>
      </c>
      <c r="B66" s="91" t="s">
        <v>284</v>
      </c>
      <c r="C66" s="91" t="s">
        <v>336</v>
      </c>
      <c r="D66" s="91" t="s">
        <v>337</v>
      </c>
      <c r="E66" s="92" t="s">
        <v>338</v>
      </c>
      <c r="F66" s="93" t="s">
        <v>297</v>
      </c>
      <c r="G66" s="101">
        <v>0.82799999999999996</v>
      </c>
    </row>
    <row r="67" spans="1:7" x14ac:dyDescent="0.25">
      <c r="A67" s="90" t="s">
        <v>339</v>
      </c>
      <c r="B67" s="91" t="s">
        <v>284</v>
      </c>
      <c r="C67" s="91" t="s">
        <v>240</v>
      </c>
      <c r="D67" s="91" t="s">
        <v>340</v>
      </c>
      <c r="E67" s="92" t="s">
        <v>341</v>
      </c>
      <c r="F67" s="93" t="s">
        <v>172</v>
      </c>
      <c r="G67" s="101">
        <v>0.188</v>
      </c>
    </row>
    <row r="68" spans="1:7" x14ac:dyDescent="0.25">
      <c r="A68" s="90" t="s">
        <v>342</v>
      </c>
      <c r="B68" s="91" t="s">
        <v>284</v>
      </c>
      <c r="C68" s="91" t="s">
        <v>243</v>
      </c>
      <c r="D68" s="91" t="s">
        <v>302</v>
      </c>
      <c r="E68" s="92" t="s">
        <v>303</v>
      </c>
      <c r="F68" s="93" t="s">
        <v>185</v>
      </c>
      <c r="G68" s="100">
        <v>19.079999999999998</v>
      </c>
    </row>
    <row r="69" spans="1:7" x14ac:dyDescent="0.25">
      <c r="A69" s="90" t="s">
        <v>343</v>
      </c>
      <c r="B69" s="91" t="s">
        <v>284</v>
      </c>
      <c r="C69" s="91" t="s">
        <v>247</v>
      </c>
      <c r="D69" s="91" t="s">
        <v>344</v>
      </c>
      <c r="E69" s="92" t="s">
        <v>345</v>
      </c>
      <c r="F69" s="93" t="s">
        <v>297</v>
      </c>
      <c r="G69" s="97">
        <v>0.55279999999999996</v>
      </c>
    </row>
    <row r="70" spans="1:7" x14ac:dyDescent="0.25">
      <c r="A70" s="90"/>
      <c r="B70" s="310" t="s">
        <v>346</v>
      </c>
      <c r="C70" s="311"/>
      <c r="D70" s="311"/>
      <c r="E70" s="312"/>
      <c r="F70" s="93"/>
      <c r="G70" s="97"/>
    </row>
    <row r="71" spans="1:7" ht="22.5" x14ac:dyDescent="0.25">
      <c r="A71" s="90" t="s">
        <v>347</v>
      </c>
      <c r="B71" s="91" t="s">
        <v>284</v>
      </c>
      <c r="C71" s="91" t="s">
        <v>252</v>
      </c>
      <c r="D71" s="91" t="s">
        <v>299</v>
      </c>
      <c r="E71" s="92" t="s">
        <v>300</v>
      </c>
      <c r="F71" s="93" t="s">
        <v>172</v>
      </c>
      <c r="G71" s="101">
        <v>9.1999999999999998E-2</v>
      </c>
    </row>
    <row r="72" spans="1:7" x14ac:dyDescent="0.25">
      <c r="A72" s="90" t="s">
        <v>348</v>
      </c>
      <c r="B72" s="91" t="s">
        <v>284</v>
      </c>
      <c r="C72" s="91" t="s">
        <v>349</v>
      </c>
      <c r="D72" s="91" t="s">
        <v>350</v>
      </c>
      <c r="E72" s="92" t="s">
        <v>351</v>
      </c>
      <c r="F72" s="93" t="s">
        <v>185</v>
      </c>
      <c r="G72" s="101">
        <v>9.3379999999999992</v>
      </c>
    </row>
    <row r="73" spans="1:7" x14ac:dyDescent="0.25">
      <c r="A73" s="90" t="s">
        <v>352</v>
      </c>
      <c r="B73" s="91" t="s">
        <v>284</v>
      </c>
      <c r="C73" s="91" t="s">
        <v>353</v>
      </c>
      <c r="D73" s="91" t="s">
        <v>344</v>
      </c>
      <c r="E73" s="92" t="s">
        <v>345</v>
      </c>
      <c r="F73" s="93" t="s">
        <v>297</v>
      </c>
      <c r="G73" s="97">
        <v>0.9758</v>
      </c>
    </row>
    <row r="74" spans="1:7" x14ac:dyDescent="0.25">
      <c r="A74" s="90" t="s">
        <v>354</v>
      </c>
      <c r="B74" s="91" t="s">
        <v>284</v>
      </c>
      <c r="C74" s="91" t="s">
        <v>256</v>
      </c>
      <c r="D74" s="91" t="s">
        <v>340</v>
      </c>
      <c r="E74" s="92" t="s">
        <v>341</v>
      </c>
      <c r="F74" s="93" t="s">
        <v>172</v>
      </c>
      <c r="G74" s="101">
        <v>0.17100000000000001</v>
      </c>
    </row>
    <row r="75" spans="1:7" x14ac:dyDescent="0.25">
      <c r="A75" s="90" t="s">
        <v>355</v>
      </c>
      <c r="B75" s="91" t="s">
        <v>284</v>
      </c>
      <c r="C75" s="91" t="s">
        <v>356</v>
      </c>
      <c r="D75" s="91" t="s">
        <v>350</v>
      </c>
      <c r="E75" s="92" t="s">
        <v>351</v>
      </c>
      <c r="F75" s="93" t="s">
        <v>185</v>
      </c>
      <c r="G75" s="100">
        <v>17.36</v>
      </c>
    </row>
    <row r="76" spans="1:7" x14ac:dyDescent="0.25">
      <c r="A76" s="90" t="s">
        <v>357</v>
      </c>
      <c r="B76" s="91" t="s">
        <v>284</v>
      </c>
      <c r="C76" s="91" t="s">
        <v>358</v>
      </c>
      <c r="D76" s="91" t="s">
        <v>344</v>
      </c>
      <c r="E76" s="92" t="s">
        <v>345</v>
      </c>
      <c r="F76" s="93" t="s">
        <v>297</v>
      </c>
      <c r="G76" s="97">
        <v>1.6077999999999999</v>
      </c>
    </row>
    <row r="77" spans="1:7" x14ac:dyDescent="0.25">
      <c r="A77" s="90"/>
      <c r="B77" s="310" t="s">
        <v>359</v>
      </c>
      <c r="C77" s="311"/>
      <c r="D77" s="311"/>
      <c r="E77" s="312"/>
      <c r="F77" s="93"/>
      <c r="G77" s="97"/>
    </row>
    <row r="78" spans="1:7" ht="22.5" x14ac:dyDescent="0.25">
      <c r="A78" s="90" t="s">
        <v>360</v>
      </c>
      <c r="B78" s="91" t="s">
        <v>284</v>
      </c>
      <c r="C78" s="91" t="s">
        <v>260</v>
      </c>
      <c r="D78" s="91" t="s">
        <v>361</v>
      </c>
      <c r="E78" s="92" t="s">
        <v>362</v>
      </c>
      <c r="F78" s="93" t="s">
        <v>363</v>
      </c>
      <c r="G78" s="97">
        <v>8.1745999999999999</v>
      </c>
    </row>
    <row r="79" spans="1:7" ht="22.5" x14ac:dyDescent="0.25">
      <c r="A79" s="90" t="s">
        <v>364</v>
      </c>
      <c r="B79" s="91" t="s">
        <v>284</v>
      </c>
      <c r="C79" s="91" t="s">
        <v>264</v>
      </c>
      <c r="D79" s="91" t="s">
        <v>365</v>
      </c>
      <c r="E79" s="92" t="s">
        <v>366</v>
      </c>
      <c r="F79" s="93" t="s">
        <v>363</v>
      </c>
      <c r="G79" s="97">
        <v>8.1745999999999999</v>
      </c>
    </row>
    <row r="80" spans="1:7" ht="22.5" x14ac:dyDescent="0.25">
      <c r="A80" s="90" t="s">
        <v>367</v>
      </c>
      <c r="B80" s="91" t="s">
        <v>284</v>
      </c>
      <c r="C80" s="91" t="s">
        <v>368</v>
      </c>
      <c r="D80" s="91" t="s">
        <v>369</v>
      </c>
      <c r="E80" s="92" t="s">
        <v>370</v>
      </c>
      <c r="F80" s="93" t="s">
        <v>371</v>
      </c>
      <c r="G80" s="101">
        <v>1880.1579999999999</v>
      </c>
    </row>
    <row r="81" spans="1:7" x14ac:dyDescent="0.25">
      <c r="A81" s="90"/>
      <c r="B81" s="310" t="s">
        <v>372</v>
      </c>
      <c r="C81" s="311"/>
      <c r="D81" s="311"/>
      <c r="E81" s="312"/>
      <c r="F81" s="93"/>
      <c r="G81" s="101"/>
    </row>
    <row r="82" spans="1:7" ht="22.5" x14ac:dyDescent="0.25">
      <c r="A82" s="90" t="s">
        <v>373</v>
      </c>
      <c r="B82" s="91" t="s">
        <v>284</v>
      </c>
      <c r="C82" s="91" t="s">
        <v>266</v>
      </c>
      <c r="D82" s="91" t="s">
        <v>374</v>
      </c>
      <c r="E82" s="92" t="s">
        <v>375</v>
      </c>
      <c r="F82" s="93" t="s">
        <v>185</v>
      </c>
      <c r="G82" s="99">
        <v>526</v>
      </c>
    </row>
    <row r="83" spans="1:7" x14ac:dyDescent="0.25">
      <c r="A83" s="90" t="s">
        <v>376</v>
      </c>
      <c r="B83" s="91" t="s">
        <v>284</v>
      </c>
      <c r="C83" s="91" t="s">
        <v>377</v>
      </c>
      <c r="D83" s="91" t="s">
        <v>378</v>
      </c>
      <c r="E83" s="92" t="s">
        <v>379</v>
      </c>
      <c r="F83" s="93" t="s">
        <v>380</v>
      </c>
      <c r="G83" s="99">
        <v>10783</v>
      </c>
    </row>
    <row r="84" spans="1:7" ht="22.5" x14ac:dyDescent="0.25">
      <c r="A84" s="90" t="s">
        <v>381</v>
      </c>
      <c r="B84" s="91" t="s">
        <v>284</v>
      </c>
      <c r="C84" s="91" t="s">
        <v>382</v>
      </c>
      <c r="D84" s="91" t="s">
        <v>383</v>
      </c>
      <c r="E84" s="92" t="s">
        <v>384</v>
      </c>
      <c r="F84" s="93" t="s">
        <v>185</v>
      </c>
      <c r="G84" s="98">
        <v>531.29999999999995</v>
      </c>
    </row>
    <row r="85" spans="1:7" ht="22.5" x14ac:dyDescent="0.25">
      <c r="A85" s="90" t="s">
        <v>385</v>
      </c>
      <c r="B85" s="91" t="s">
        <v>284</v>
      </c>
      <c r="C85" s="91" t="s">
        <v>270</v>
      </c>
      <c r="D85" s="91" t="s">
        <v>386</v>
      </c>
      <c r="E85" s="92" t="s">
        <v>387</v>
      </c>
      <c r="F85" s="93" t="s">
        <v>363</v>
      </c>
      <c r="G85" s="101">
        <v>22.972999999999999</v>
      </c>
    </row>
    <row r="86" spans="1:7" x14ac:dyDescent="0.25">
      <c r="A86" s="90" t="s">
        <v>388</v>
      </c>
      <c r="B86" s="91" t="s">
        <v>284</v>
      </c>
      <c r="C86" s="91" t="s">
        <v>389</v>
      </c>
      <c r="D86" s="91" t="s">
        <v>378</v>
      </c>
      <c r="E86" s="92" t="s">
        <v>379</v>
      </c>
      <c r="F86" s="93" t="s">
        <v>380</v>
      </c>
      <c r="G86" s="99">
        <v>9418</v>
      </c>
    </row>
    <row r="87" spans="1:7" ht="22.5" x14ac:dyDescent="0.25">
      <c r="A87" s="90" t="s">
        <v>390</v>
      </c>
      <c r="B87" s="91" t="s">
        <v>284</v>
      </c>
      <c r="C87" s="91" t="s">
        <v>391</v>
      </c>
      <c r="D87" s="91" t="s">
        <v>383</v>
      </c>
      <c r="E87" s="92" t="s">
        <v>384</v>
      </c>
      <c r="F87" s="93" t="s">
        <v>185</v>
      </c>
      <c r="G87" s="98">
        <v>464.1</v>
      </c>
    </row>
    <row r="88" spans="1:7" x14ac:dyDescent="0.25">
      <c r="A88" s="90" t="s">
        <v>392</v>
      </c>
      <c r="B88" s="91" t="s">
        <v>284</v>
      </c>
      <c r="C88" s="91" t="s">
        <v>274</v>
      </c>
      <c r="D88" s="91" t="s">
        <v>393</v>
      </c>
      <c r="E88" s="92" t="s">
        <v>394</v>
      </c>
      <c r="F88" s="93" t="s">
        <v>297</v>
      </c>
      <c r="G88" s="97">
        <v>5.4555999999999996</v>
      </c>
    </row>
    <row r="89" spans="1:7" x14ac:dyDescent="0.25">
      <c r="A89" s="90" t="s">
        <v>395</v>
      </c>
      <c r="B89" s="91" t="s">
        <v>284</v>
      </c>
      <c r="C89" s="91" t="s">
        <v>396</v>
      </c>
      <c r="D89" s="91" t="s">
        <v>397</v>
      </c>
      <c r="E89" s="92" t="s">
        <v>398</v>
      </c>
      <c r="F89" s="93" t="s">
        <v>297</v>
      </c>
      <c r="G89" s="101">
        <v>5.4560000000000004</v>
      </c>
    </row>
    <row r="90" spans="1:7" x14ac:dyDescent="0.25">
      <c r="A90" s="90" t="s">
        <v>399</v>
      </c>
      <c r="B90" s="91" t="s">
        <v>284</v>
      </c>
      <c r="C90" s="91" t="s">
        <v>278</v>
      </c>
      <c r="D90" s="91" t="s">
        <v>400</v>
      </c>
      <c r="E90" s="92" t="s">
        <v>401</v>
      </c>
      <c r="F90" s="93" t="s">
        <v>297</v>
      </c>
      <c r="G90" s="97">
        <v>10.882099999999999</v>
      </c>
    </row>
    <row r="91" spans="1:7" ht="45" x14ac:dyDescent="0.25">
      <c r="A91" s="90" t="s">
        <v>402</v>
      </c>
      <c r="B91" s="91" t="s">
        <v>284</v>
      </c>
      <c r="C91" s="91" t="s">
        <v>403</v>
      </c>
      <c r="D91" s="91" t="s">
        <v>404</v>
      </c>
      <c r="E91" s="92" t="s">
        <v>405</v>
      </c>
      <c r="F91" s="93" t="s">
        <v>297</v>
      </c>
      <c r="G91" s="100">
        <v>10.88</v>
      </c>
    </row>
    <row r="92" spans="1:7" x14ac:dyDescent="0.25">
      <c r="A92" s="90" t="s">
        <v>406</v>
      </c>
      <c r="B92" s="91" t="s">
        <v>284</v>
      </c>
      <c r="C92" s="91" t="s">
        <v>407</v>
      </c>
      <c r="D92" s="91" t="s">
        <v>408</v>
      </c>
      <c r="E92" s="92" t="s">
        <v>409</v>
      </c>
      <c r="F92" s="93" t="s">
        <v>297</v>
      </c>
      <c r="G92" s="97">
        <v>17.017199999999999</v>
      </c>
    </row>
    <row r="93" spans="1:7" ht="22.5" x14ac:dyDescent="0.25">
      <c r="A93" s="90" t="s">
        <v>410</v>
      </c>
      <c r="B93" s="91" t="s">
        <v>284</v>
      </c>
      <c r="C93" s="91" t="s">
        <v>411</v>
      </c>
      <c r="D93" s="91" t="s">
        <v>412</v>
      </c>
      <c r="E93" s="92" t="s">
        <v>413</v>
      </c>
      <c r="F93" s="93" t="s">
        <v>297</v>
      </c>
      <c r="G93" s="100">
        <v>17.02</v>
      </c>
    </row>
    <row r="94" spans="1:7" x14ac:dyDescent="0.25">
      <c r="A94" s="90"/>
      <c r="B94" s="310" t="s">
        <v>414</v>
      </c>
      <c r="C94" s="311"/>
      <c r="D94" s="311"/>
      <c r="E94" s="312"/>
      <c r="F94" s="93"/>
      <c r="G94" s="100"/>
    </row>
    <row r="95" spans="1:7" x14ac:dyDescent="0.25">
      <c r="A95" s="90"/>
      <c r="B95" s="310" t="s">
        <v>415</v>
      </c>
      <c r="C95" s="311"/>
      <c r="D95" s="311"/>
      <c r="E95" s="312"/>
      <c r="F95" s="93"/>
      <c r="G95" s="100"/>
    </row>
    <row r="96" spans="1:7" x14ac:dyDescent="0.25">
      <c r="A96" s="90" t="s">
        <v>416</v>
      </c>
      <c r="B96" s="91" t="s">
        <v>284</v>
      </c>
      <c r="C96" s="91" t="s">
        <v>417</v>
      </c>
      <c r="D96" s="91" t="s">
        <v>418</v>
      </c>
      <c r="E96" s="92" t="s">
        <v>419</v>
      </c>
      <c r="F96" s="93" t="s">
        <v>371</v>
      </c>
      <c r="G96" s="100">
        <v>26.23</v>
      </c>
    </row>
    <row r="97" spans="1:7" ht="22.5" x14ac:dyDescent="0.25">
      <c r="A97" s="90" t="s">
        <v>420</v>
      </c>
      <c r="B97" s="91" t="s">
        <v>284</v>
      </c>
      <c r="C97" s="91" t="s">
        <v>421</v>
      </c>
      <c r="D97" s="91" t="s">
        <v>422</v>
      </c>
      <c r="E97" s="92" t="s">
        <v>423</v>
      </c>
      <c r="F97" s="93" t="s">
        <v>238</v>
      </c>
      <c r="G97" s="99">
        <v>10</v>
      </c>
    </row>
    <row r="98" spans="1:7" x14ac:dyDescent="0.25">
      <c r="A98" s="90" t="s">
        <v>424</v>
      </c>
      <c r="B98" s="91" t="s">
        <v>284</v>
      </c>
      <c r="C98" s="91" t="s">
        <v>425</v>
      </c>
      <c r="D98" s="91" t="s">
        <v>426</v>
      </c>
      <c r="E98" s="92" t="s">
        <v>427</v>
      </c>
      <c r="F98" s="93" t="s">
        <v>371</v>
      </c>
      <c r="G98" s="101">
        <v>12.824999999999999</v>
      </c>
    </row>
    <row r="99" spans="1:7" ht="22.5" x14ac:dyDescent="0.25">
      <c r="A99" s="90" t="s">
        <v>428</v>
      </c>
      <c r="B99" s="91" t="s">
        <v>284</v>
      </c>
      <c r="C99" s="91" t="s">
        <v>429</v>
      </c>
      <c r="D99" s="91" t="s">
        <v>430</v>
      </c>
      <c r="E99" s="92" t="s">
        <v>431</v>
      </c>
      <c r="F99" s="93" t="s">
        <v>238</v>
      </c>
      <c r="G99" s="99">
        <v>3</v>
      </c>
    </row>
    <row r="100" spans="1:7" ht="22.5" x14ac:dyDescent="0.25">
      <c r="A100" s="90" t="s">
        <v>432</v>
      </c>
      <c r="B100" s="91" t="s">
        <v>284</v>
      </c>
      <c r="C100" s="91" t="s">
        <v>433</v>
      </c>
      <c r="D100" s="91" t="s">
        <v>434</v>
      </c>
      <c r="E100" s="92" t="s">
        <v>435</v>
      </c>
      <c r="F100" s="93" t="s">
        <v>363</v>
      </c>
      <c r="G100" s="94">
        <v>9.7545500000000001</v>
      </c>
    </row>
    <row r="101" spans="1:7" ht="22.5" x14ac:dyDescent="0.25">
      <c r="A101" s="90" t="s">
        <v>436</v>
      </c>
      <c r="B101" s="91" t="s">
        <v>284</v>
      </c>
      <c r="C101" s="91" t="s">
        <v>437</v>
      </c>
      <c r="D101" s="91" t="s">
        <v>438</v>
      </c>
      <c r="E101" s="92" t="s">
        <v>439</v>
      </c>
      <c r="F101" s="93" t="s">
        <v>363</v>
      </c>
      <c r="G101" s="94">
        <v>0.49725000000000003</v>
      </c>
    </row>
    <row r="102" spans="1:7" ht="22.5" x14ac:dyDescent="0.25">
      <c r="A102" s="90" t="s">
        <v>440</v>
      </c>
      <c r="B102" s="91" t="s">
        <v>284</v>
      </c>
      <c r="C102" s="91" t="s">
        <v>441</v>
      </c>
      <c r="D102" s="91" t="s">
        <v>442</v>
      </c>
      <c r="E102" s="92" t="s">
        <v>443</v>
      </c>
      <c r="F102" s="93" t="s">
        <v>371</v>
      </c>
      <c r="G102" s="100">
        <v>985.13</v>
      </c>
    </row>
    <row r="103" spans="1:7" x14ac:dyDescent="0.25">
      <c r="A103" s="90" t="s">
        <v>444</v>
      </c>
      <c r="B103" s="91" t="s">
        <v>284</v>
      </c>
      <c r="C103" s="91" t="s">
        <v>445</v>
      </c>
      <c r="D103" s="91" t="s">
        <v>446</v>
      </c>
      <c r="E103" s="92" t="s">
        <v>447</v>
      </c>
      <c r="F103" s="93" t="s">
        <v>371</v>
      </c>
      <c r="G103" s="100">
        <v>40.049999999999997</v>
      </c>
    </row>
    <row r="104" spans="1:7" x14ac:dyDescent="0.25">
      <c r="A104" s="90" t="s">
        <v>448</v>
      </c>
      <c r="B104" s="91" t="s">
        <v>284</v>
      </c>
      <c r="C104" s="91" t="s">
        <v>449</v>
      </c>
      <c r="D104" s="91" t="s">
        <v>450</v>
      </c>
      <c r="E104" s="92" t="s">
        <v>451</v>
      </c>
      <c r="F104" s="93" t="s">
        <v>371</v>
      </c>
      <c r="G104" s="101">
        <v>63.268000000000001</v>
      </c>
    </row>
    <row r="105" spans="1:7" ht="22.5" x14ac:dyDescent="0.25">
      <c r="A105" s="90" t="s">
        <v>452</v>
      </c>
      <c r="B105" s="91" t="s">
        <v>284</v>
      </c>
      <c r="C105" s="91" t="s">
        <v>453</v>
      </c>
      <c r="D105" s="91" t="s">
        <v>454</v>
      </c>
      <c r="E105" s="92" t="s">
        <v>455</v>
      </c>
      <c r="F105" s="93" t="s">
        <v>371</v>
      </c>
      <c r="G105" s="101">
        <v>33.567999999999998</v>
      </c>
    </row>
    <row r="106" spans="1:7" x14ac:dyDescent="0.25">
      <c r="A106" s="90" t="s">
        <v>456</v>
      </c>
      <c r="B106" s="91" t="s">
        <v>284</v>
      </c>
      <c r="C106" s="91" t="s">
        <v>457</v>
      </c>
      <c r="D106" s="91" t="s">
        <v>454</v>
      </c>
      <c r="E106" s="92" t="s">
        <v>458</v>
      </c>
      <c r="F106" s="93" t="s">
        <v>371</v>
      </c>
      <c r="G106" s="98">
        <v>29.7</v>
      </c>
    </row>
    <row r="107" spans="1:7" x14ac:dyDescent="0.25">
      <c r="A107" s="90" t="s">
        <v>459</v>
      </c>
      <c r="B107" s="91" t="s">
        <v>284</v>
      </c>
      <c r="C107" s="91" t="s">
        <v>460</v>
      </c>
      <c r="D107" s="91" t="s">
        <v>461</v>
      </c>
      <c r="E107" s="92" t="s">
        <v>462</v>
      </c>
      <c r="F107" s="93" t="s">
        <v>363</v>
      </c>
      <c r="G107" s="100">
        <v>0.02</v>
      </c>
    </row>
    <row r="108" spans="1:7" x14ac:dyDescent="0.25">
      <c r="A108" s="90" t="s">
        <v>463</v>
      </c>
      <c r="B108" s="91" t="s">
        <v>284</v>
      </c>
      <c r="C108" s="91" t="s">
        <v>464</v>
      </c>
      <c r="D108" s="91" t="s">
        <v>465</v>
      </c>
      <c r="E108" s="92" t="s">
        <v>466</v>
      </c>
      <c r="F108" s="93" t="s">
        <v>371</v>
      </c>
      <c r="G108" s="99">
        <v>2</v>
      </c>
    </row>
    <row r="109" spans="1:7" x14ac:dyDescent="0.25">
      <c r="A109" s="90" t="s">
        <v>467</v>
      </c>
      <c r="B109" s="91" t="s">
        <v>284</v>
      </c>
      <c r="C109" s="91" t="s">
        <v>468</v>
      </c>
      <c r="D109" s="91" t="s">
        <v>469</v>
      </c>
      <c r="E109" s="92" t="s">
        <v>470</v>
      </c>
      <c r="F109" s="93" t="s">
        <v>238</v>
      </c>
      <c r="G109" s="99">
        <v>32</v>
      </c>
    </row>
    <row r="110" spans="1:7" x14ac:dyDescent="0.25">
      <c r="A110" s="90" t="s">
        <v>471</v>
      </c>
      <c r="B110" s="91" t="s">
        <v>284</v>
      </c>
      <c r="C110" s="91" t="s">
        <v>472</v>
      </c>
      <c r="D110" s="91" t="s">
        <v>473</v>
      </c>
      <c r="E110" s="92" t="s">
        <v>474</v>
      </c>
      <c r="F110" s="93" t="s">
        <v>238</v>
      </c>
      <c r="G110" s="99">
        <v>32</v>
      </c>
    </row>
    <row r="111" spans="1:7" x14ac:dyDescent="0.25">
      <c r="A111" s="90" t="s">
        <v>475</v>
      </c>
      <c r="B111" s="91" t="s">
        <v>284</v>
      </c>
      <c r="C111" s="91" t="s">
        <v>476</v>
      </c>
      <c r="D111" s="91" t="s">
        <v>469</v>
      </c>
      <c r="E111" s="92" t="s">
        <v>477</v>
      </c>
      <c r="F111" s="93" t="s">
        <v>238</v>
      </c>
      <c r="G111" s="99">
        <v>16</v>
      </c>
    </row>
    <row r="112" spans="1:7" x14ac:dyDescent="0.25">
      <c r="A112" s="90" t="s">
        <v>478</v>
      </c>
      <c r="B112" s="91" t="s">
        <v>284</v>
      </c>
      <c r="C112" s="91" t="s">
        <v>479</v>
      </c>
      <c r="D112" s="91" t="s">
        <v>480</v>
      </c>
      <c r="E112" s="92" t="s">
        <v>481</v>
      </c>
      <c r="F112" s="93" t="s">
        <v>238</v>
      </c>
      <c r="G112" s="99">
        <v>16</v>
      </c>
    </row>
    <row r="113" spans="1:7" x14ac:dyDescent="0.25">
      <c r="A113" s="90" t="s">
        <v>482</v>
      </c>
      <c r="B113" s="91" t="s">
        <v>284</v>
      </c>
      <c r="C113" s="91" t="s">
        <v>483</v>
      </c>
      <c r="D113" s="91" t="s">
        <v>484</v>
      </c>
      <c r="E113" s="92" t="s">
        <v>485</v>
      </c>
      <c r="F113" s="93" t="s">
        <v>297</v>
      </c>
      <c r="G113" s="101">
        <v>0.21199999999999999</v>
      </c>
    </row>
    <row r="114" spans="1:7" x14ac:dyDescent="0.25">
      <c r="A114" s="90" t="s">
        <v>486</v>
      </c>
      <c r="B114" s="91" t="s">
        <v>284</v>
      </c>
      <c r="C114" s="91" t="s">
        <v>487</v>
      </c>
      <c r="D114" s="91" t="s">
        <v>480</v>
      </c>
      <c r="E114" s="92" t="s">
        <v>488</v>
      </c>
      <c r="F114" s="93" t="s">
        <v>489</v>
      </c>
      <c r="G114" s="98">
        <v>42.4</v>
      </c>
    </row>
    <row r="115" spans="1:7" x14ac:dyDescent="0.25">
      <c r="A115" s="90"/>
      <c r="B115" s="310" t="s">
        <v>490</v>
      </c>
      <c r="C115" s="311"/>
      <c r="D115" s="311"/>
      <c r="E115" s="312"/>
      <c r="F115" s="93"/>
      <c r="G115" s="98"/>
    </row>
    <row r="116" spans="1:7" ht="22.5" x14ac:dyDescent="0.25">
      <c r="A116" s="90" t="s">
        <v>491</v>
      </c>
      <c r="B116" s="91" t="s">
        <v>284</v>
      </c>
      <c r="C116" s="91" t="s">
        <v>492</v>
      </c>
      <c r="D116" s="91" t="s">
        <v>493</v>
      </c>
      <c r="E116" s="92" t="s">
        <v>494</v>
      </c>
      <c r="F116" s="93" t="s">
        <v>363</v>
      </c>
      <c r="G116" s="97">
        <v>0.13650000000000001</v>
      </c>
    </row>
    <row r="117" spans="1:7" x14ac:dyDescent="0.25">
      <c r="A117" s="90" t="s">
        <v>495</v>
      </c>
      <c r="B117" s="91" t="s">
        <v>284</v>
      </c>
      <c r="C117" s="91" t="s">
        <v>496</v>
      </c>
      <c r="D117" s="91" t="s">
        <v>454</v>
      </c>
      <c r="E117" s="92" t="s">
        <v>497</v>
      </c>
      <c r="F117" s="93" t="s">
        <v>371</v>
      </c>
      <c r="G117" s="98">
        <v>12.4</v>
      </c>
    </row>
    <row r="118" spans="1:7" x14ac:dyDescent="0.25">
      <c r="A118" s="90" t="s">
        <v>498</v>
      </c>
      <c r="B118" s="91" t="s">
        <v>284</v>
      </c>
      <c r="C118" s="91" t="s">
        <v>499</v>
      </c>
      <c r="D118" s="91" t="s">
        <v>454</v>
      </c>
      <c r="E118" s="92" t="s">
        <v>500</v>
      </c>
      <c r="F118" s="93" t="s">
        <v>371</v>
      </c>
      <c r="G118" s="100">
        <v>1.25</v>
      </c>
    </row>
    <row r="119" spans="1:7" x14ac:dyDescent="0.25">
      <c r="A119" s="90"/>
      <c r="B119" s="310" t="s">
        <v>501</v>
      </c>
      <c r="C119" s="311"/>
      <c r="D119" s="311"/>
      <c r="E119" s="312"/>
      <c r="F119" s="93"/>
      <c r="G119" s="100"/>
    </row>
    <row r="120" spans="1:7" ht="22.5" x14ac:dyDescent="0.25">
      <c r="A120" s="90" t="s">
        <v>502</v>
      </c>
      <c r="B120" s="91" t="s">
        <v>284</v>
      </c>
      <c r="C120" s="91" t="s">
        <v>503</v>
      </c>
      <c r="D120" s="91" t="s">
        <v>504</v>
      </c>
      <c r="E120" s="92" t="s">
        <v>505</v>
      </c>
      <c r="F120" s="93" t="s">
        <v>363</v>
      </c>
      <c r="G120" s="97">
        <v>0.19320000000000001</v>
      </c>
    </row>
    <row r="121" spans="1:7" ht="22.5" x14ac:dyDescent="0.25">
      <c r="A121" s="90" t="s">
        <v>506</v>
      </c>
      <c r="B121" s="91" t="s">
        <v>284</v>
      </c>
      <c r="C121" s="91" t="s">
        <v>507</v>
      </c>
      <c r="D121" s="91" t="s">
        <v>508</v>
      </c>
      <c r="E121" s="92" t="s">
        <v>509</v>
      </c>
      <c r="F121" s="93" t="s">
        <v>371</v>
      </c>
      <c r="G121" s="98">
        <v>4.2</v>
      </c>
    </row>
    <row r="122" spans="1:7" ht="22.5" x14ac:dyDescent="0.25">
      <c r="A122" s="90" t="s">
        <v>510</v>
      </c>
      <c r="B122" s="91" t="s">
        <v>284</v>
      </c>
      <c r="C122" s="91" t="s">
        <v>511</v>
      </c>
      <c r="D122" s="91" t="s">
        <v>512</v>
      </c>
      <c r="E122" s="92" t="s">
        <v>513</v>
      </c>
      <c r="F122" s="93" t="s">
        <v>371</v>
      </c>
      <c r="G122" s="100">
        <v>15.12</v>
      </c>
    </row>
    <row r="123" spans="1:7" ht="33.75" x14ac:dyDescent="0.25">
      <c r="A123" s="90" t="s">
        <v>514</v>
      </c>
      <c r="B123" s="91" t="s">
        <v>284</v>
      </c>
      <c r="C123" s="91" t="s">
        <v>515</v>
      </c>
      <c r="D123" s="91" t="s">
        <v>516</v>
      </c>
      <c r="E123" s="92" t="s">
        <v>517</v>
      </c>
      <c r="F123" s="93" t="s">
        <v>363</v>
      </c>
      <c r="G123" s="97">
        <v>0.43659999999999999</v>
      </c>
    </row>
    <row r="124" spans="1:7" ht="22.5" x14ac:dyDescent="0.25">
      <c r="A124" s="90" t="s">
        <v>518</v>
      </c>
      <c r="B124" s="91" t="s">
        <v>284</v>
      </c>
      <c r="C124" s="91" t="s">
        <v>519</v>
      </c>
      <c r="D124" s="91" t="s">
        <v>520</v>
      </c>
      <c r="E124" s="92" t="s">
        <v>521</v>
      </c>
      <c r="F124" s="93" t="s">
        <v>371</v>
      </c>
      <c r="G124" s="99">
        <v>4</v>
      </c>
    </row>
    <row r="125" spans="1:7" ht="22.5" x14ac:dyDescent="0.25">
      <c r="A125" s="90" t="s">
        <v>522</v>
      </c>
      <c r="B125" s="91" t="s">
        <v>284</v>
      </c>
      <c r="C125" s="91" t="s">
        <v>523</v>
      </c>
      <c r="D125" s="91" t="s">
        <v>524</v>
      </c>
      <c r="E125" s="92" t="s">
        <v>525</v>
      </c>
      <c r="F125" s="93" t="s">
        <v>371</v>
      </c>
      <c r="G125" s="100">
        <v>5.88</v>
      </c>
    </row>
    <row r="126" spans="1:7" ht="22.5" x14ac:dyDescent="0.25">
      <c r="A126" s="90" t="s">
        <v>526</v>
      </c>
      <c r="B126" s="91" t="s">
        <v>284</v>
      </c>
      <c r="C126" s="91" t="s">
        <v>527</v>
      </c>
      <c r="D126" s="91" t="s">
        <v>528</v>
      </c>
      <c r="E126" s="92" t="s">
        <v>529</v>
      </c>
      <c r="F126" s="93" t="s">
        <v>371</v>
      </c>
      <c r="G126" s="100">
        <v>6.86</v>
      </c>
    </row>
    <row r="127" spans="1:7" ht="22.5" x14ac:dyDescent="0.25">
      <c r="A127" s="90" t="s">
        <v>530</v>
      </c>
      <c r="B127" s="91" t="s">
        <v>284</v>
      </c>
      <c r="C127" s="91" t="s">
        <v>531</v>
      </c>
      <c r="D127" s="91" t="s">
        <v>532</v>
      </c>
      <c r="E127" s="92" t="s">
        <v>533</v>
      </c>
      <c r="F127" s="93" t="s">
        <v>371</v>
      </c>
      <c r="G127" s="98">
        <v>4.2</v>
      </c>
    </row>
    <row r="128" spans="1:7" ht="22.5" x14ac:dyDescent="0.25">
      <c r="A128" s="90" t="s">
        <v>534</v>
      </c>
      <c r="B128" s="91" t="s">
        <v>284</v>
      </c>
      <c r="C128" s="91" t="s">
        <v>535</v>
      </c>
      <c r="D128" s="91" t="s">
        <v>536</v>
      </c>
      <c r="E128" s="92" t="s">
        <v>537</v>
      </c>
      <c r="F128" s="93" t="s">
        <v>371</v>
      </c>
      <c r="G128" s="100">
        <v>22.72</v>
      </c>
    </row>
    <row r="129" spans="1:7" ht="22.5" x14ac:dyDescent="0.25">
      <c r="A129" s="90" t="s">
        <v>538</v>
      </c>
      <c r="B129" s="91" t="s">
        <v>284</v>
      </c>
      <c r="C129" s="91" t="s">
        <v>539</v>
      </c>
      <c r="D129" s="91" t="s">
        <v>540</v>
      </c>
      <c r="E129" s="92" t="s">
        <v>541</v>
      </c>
      <c r="F129" s="93" t="s">
        <v>363</v>
      </c>
      <c r="G129" s="97">
        <v>0.62309999999999999</v>
      </c>
    </row>
    <row r="130" spans="1:7" ht="22.5" x14ac:dyDescent="0.25">
      <c r="A130" s="90" t="s">
        <v>542</v>
      </c>
      <c r="B130" s="91" t="s">
        <v>284</v>
      </c>
      <c r="C130" s="91" t="s">
        <v>543</v>
      </c>
      <c r="D130" s="91" t="s">
        <v>544</v>
      </c>
      <c r="E130" s="92" t="s">
        <v>545</v>
      </c>
      <c r="F130" s="93" t="s">
        <v>371</v>
      </c>
      <c r="G130" s="100">
        <v>11.96</v>
      </c>
    </row>
    <row r="131" spans="1:7" ht="22.5" x14ac:dyDescent="0.25">
      <c r="A131" s="90" t="s">
        <v>546</v>
      </c>
      <c r="B131" s="91" t="s">
        <v>284</v>
      </c>
      <c r="C131" s="91" t="s">
        <v>547</v>
      </c>
      <c r="D131" s="91" t="s">
        <v>548</v>
      </c>
      <c r="E131" s="92" t="s">
        <v>549</v>
      </c>
      <c r="F131" s="93" t="s">
        <v>371</v>
      </c>
      <c r="G131" s="100">
        <v>50.35</v>
      </c>
    </row>
    <row r="132" spans="1:7" ht="33.75" x14ac:dyDescent="0.25">
      <c r="A132" s="90" t="s">
        <v>550</v>
      </c>
      <c r="B132" s="91" t="s">
        <v>284</v>
      </c>
      <c r="C132" s="91" t="s">
        <v>551</v>
      </c>
      <c r="D132" s="91" t="s">
        <v>552</v>
      </c>
      <c r="E132" s="92" t="s">
        <v>553</v>
      </c>
      <c r="F132" s="93" t="s">
        <v>363</v>
      </c>
      <c r="G132" s="97">
        <v>0.67830000000000001</v>
      </c>
    </row>
    <row r="133" spans="1:7" ht="22.5" x14ac:dyDescent="0.25">
      <c r="A133" s="90" t="s">
        <v>554</v>
      </c>
      <c r="B133" s="91" t="s">
        <v>284</v>
      </c>
      <c r="C133" s="91" t="s">
        <v>555</v>
      </c>
      <c r="D133" s="91" t="s">
        <v>556</v>
      </c>
      <c r="E133" s="92" t="s">
        <v>557</v>
      </c>
      <c r="F133" s="93" t="s">
        <v>371</v>
      </c>
      <c r="G133" s="100">
        <v>67.83</v>
      </c>
    </row>
    <row r="134" spans="1:7" ht="22.5" x14ac:dyDescent="0.25">
      <c r="A134" s="90" t="s">
        <v>558</v>
      </c>
      <c r="B134" s="91" t="s">
        <v>284</v>
      </c>
      <c r="C134" s="91" t="s">
        <v>559</v>
      </c>
      <c r="D134" s="91" t="s">
        <v>493</v>
      </c>
      <c r="E134" s="92" t="s">
        <v>494</v>
      </c>
      <c r="F134" s="93" t="s">
        <v>363</v>
      </c>
      <c r="G134" s="97">
        <v>1.6207</v>
      </c>
    </row>
    <row r="135" spans="1:7" ht="22.5" x14ac:dyDescent="0.25">
      <c r="A135" s="90" t="s">
        <v>560</v>
      </c>
      <c r="B135" s="91" t="s">
        <v>284</v>
      </c>
      <c r="C135" s="91" t="s">
        <v>561</v>
      </c>
      <c r="D135" s="91" t="s">
        <v>562</v>
      </c>
      <c r="E135" s="92" t="s">
        <v>563</v>
      </c>
      <c r="F135" s="93" t="s">
        <v>371</v>
      </c>
      <c r="G135" s="100">
        <v>49.54</v>
      </c>
    </row>
    <row r="136" spans="1:7" ht="22.5" x14ac:dyDescent="0.25">
      <c r="A136" s="90" t="s">
        <v>564</v>
      </c>
      <c r="B136" s="91" t="s">
        <v>284</v>
      </c>
      <c r="C136" s="91" t="s">
        <v>565</v>
      </c>
      <c r="D136" s="91" t="s">
        <v>566</v>
      </c>
      <c r="E136" s="92" t="s">
        <v>567</v>
      </c>
      <c r="F136" s="93" t="s">
        <v>371</v>
      </c>
      <c r="G136" s="100">
        <v>112.53</v>
      </c>
    </row>
    <row r="137" spans="1:7" x14ac:dyDescent="0.25">
      <c r="A137" s="90"/>
      <c r="B137" s="310" t="s">
        <v>568</v>
      </c>
      <c r="C137" s="311"/>
      <c r="D137" s="311"/>
      <c r="E137" s="312"/>
      <c r="F137" s="93"/>
      <c r="G137" s="100"/>
    </row>
    <row r="138" spans="1:7" ht="22.5" x14ac:dyDescent="0.25">
      <c r="A138" s="90" t="s">
        <v>569</v>
      </c>
      <c r="B138" s="91" t="s">
        <v>284</v>
      </c>
      <c r="C138" s="91" t="s">
        <v>570</v>
      </c>
      <c r="D138" s="91" t="s">
        <v>504</v>
      </c>
      <c r="E138" s="92" t="s">
        <v>505</v>
      </c>
      <c r="F138" s="93" t="s">
        <v>363</v>
      </c>
      <c r="G138" s="101">
        <v>0.125</v>
      </c>
    </row>
    <row r="139" spans="1:7" ht="22.5" x14ac:dyDescent="0.25">
      <c r="A139" s="90" t="s">
        <v>571</v>
      </c>
      <c r="B139" s="91" t="s">
        <v>284</v>
      </c>
      <c r="C139" s="91" t="s">
        <v>572</v>
      </c>
      <c r="D139" s="91" t="s">
        <v>573</v>
      </c>
      <c r="E139" s="92" t="s">
        <v>574</v>
      </c>
      <c r="F139" s="93" t="s">
        <v>371</v>
      </c>
      <c r="G139" s="99">
        <v>10</v>
      </c>
    </row>
    <row r="140" spans="1:7" ht="22.5" x14ac:dyDescent="0.25">
      <c r="A140" s="90" t="s">
        <v>575</v>
      </c>
      <c r="B140" s="91" t="s">
        <v>284</v>
      </c>
      <c r="C140" s="91" t="s">
        <v>576</v>
      </c>
      <c r="D140" s="91" t="s">
        <v>577</v>
      </c>
      <c r="E140" s="92" t="s">
        <v>578</v>
      </c>
      <c r="F140" s="93" t="s">
        <v>371</v>
      </c>
      <c r="G140" s="98">
        <v>2.5</v>
      </c>
    </row>
    <row r="141" spans="1:7" ht="33.75" x14ac:dyDescent="0.25">
      <c r="A141" s="90" t="s">
        <v>579</v>
      </c>
      <c r="B141" s="91" t="s">
        <v>284</v>
      </c>
      <c r="C141" s="91" t="s">
        <v>580</v>
      </c>
      <c r="D141" s="91" t="s">
        <v>516</v>
      </c>
      <c r="E141" s="92" t="s">
        <v>517</v>
      </c>
      <c r="F141" s="93" t="s">
        <v>363</v>
      </c>
      <c r="G141" s="97">
        <v>1.2500000000000001E-2</v>
      </c>
    </row>
    <row r="142" spans="1:7" ht="22.5" x14ac:dyDescent="0.25">
      <c r="A142" s="90" t="s">
        <v>581</v>
      </c>
      <c r="B142" s="91" t="s">
        <v>284</v>
      </c>
      <c r="C142" s="91" t="s">
        <v>582</v>
      </c>
      <c r="D142" s="91" t="s">
        <v>528</v>
      </c>
      <c r="E142" s="92" t="s">
        <v>529</v>
      </c>
      <c r="F142" s="93" t="s">
        <v>371</v>
      </c>
      <c r="G142" s="100">
        <v>1.25</v>
      </c>
    </row>
    <row r="143" spans="1:7" ht="22.5" x14ac:dyDescent="0.25">
      <c r="A143" s="90" t="s">
        <v>583</v>
      </c>
      <c r="B143" s="91" t="s">
        <v>284</v>
      </c>
      <c r="C143" s="91" t="s">
        <v>584</v>
      </c>
      <c r="D143" s="91" t="s">
        <v>493</v>
      </c>
      <c r="E143" s="92" t="s">
        <v>494</v>
      </c>
      <c r="F143" s="93" t="s">
        <v>363</v>
      </c>
      <c r="G143" s="101">
        <v>0.124</v>
      </c>
    </row>
    <row r="144" spans="1:7" ht="22.5" x14ac:dyDescent="0.25">
      <c r="A144" s="90" t="s">
        <v>585</v>
      </c>
      <c r="B144" s="91" t="s">
        <v>284</v>
      </c>
      <c r="C144" s="91" t="s">
        <v>586</v>
      </c>
      <c r="D144" s="91" t="s">
        <v>587</v>
      </c>
      <c r="E144" s="92" t="s">
        <v>588</v>
      </c>
      <c r="F144" s="93" t="s">
        <v>371</v>
      </c>
      <c r="G144" s="100">
        <v>3.78</v>
      </c>
    </row>
    <row r="145" spans="1:7" ht="22.5" x14ac:dyDescent="0.25">
      <c r="A145" s="90" t="s">
        <v>589</v>
      </c>
      <c r="B145" s="91" t="s">
        <v>284</v>
      </c>
      <c r="C145" s="91" t="s">
        <v>590</v>
      </c>
      <c r="D145" s="91" t="s">
        <v>591</v>
      </c>
      <c r="E145" s="92" t="s">
        <v>592</v>
      </c>
      <c r="F145" s="93" t="s">
        <v>371</v>
      </c>
      <c r="G145" s="100">
        <v>8.6199999999999992</v>
      </c>
    </row>
    <row r="146" spans="1:7" x14ac:dyDescent="0.25">
      <c r="A146" s="90"/>
      <c r="B146" s="310" t="s">
        <v>593</v>
      </c>
      <c r="C146" s="311"/>
      <c r="D146" s="311"/>
      <c r="E146" s="312"/>
      <c r="F146" s="93"/>
      <c r="G146" s="100"/>
    </row>
    <row r="147" spans="1:7" x14ac:dyDescent="0.25">
      <c r="A147" s="90" t="s">
        <v>594</v>
      </c>
      <c r="B147" s="91" t="s">
        <v>284</v>
      </c>
      <c r="C147" s="91" t="s">
        <v>595</v>
      </c>
      <c r="D147" s="91" t="s">
        <v>596</v>
      </c>
      <c r="E147" s="92" t="s">
        <v>597</v>
      </c>
      <c r="F147" s="93" t="s">
        <v>180</v>
      </c>
      <c r="G147" s="97">
        <v>1.6094999999999999</v>
      </c>
    </row>
    <row r="148" spans="1:7" x14ac:dyDescent="0.25">
      <c r="A148" s="90" t="s">
        <v>598</v>
      </c>
      <c r="B148" s="91" t="s">
        <v>284</v>
      </c>
      <c r="C148" s="91" t="s">
        <v>599</v>
      </c>
      <c r="D148" s="91" t="s">
        <v>600</v>
      </c>
      <c r="E148" s="92" t="s">
        <v>601</v>
      </c>
      <c r="F148" s="93" t="s">
        <v>297</v>
      </c>
      <c r="G148" s="102">
        <v>-3.363855</v>
      </c>
    </row>
    <row r="149" spans="1:7" x14ac:dyDescent="0.25">
      <c r="A149" s="90" t="s">
        <v>602</v>
      </c>
      <c r="B149" s="91" t="s">
        <v>284</v>
      </c>
      <c r="C149" s="91" t="s">
        <v>603</v>
      </c>
      <c r="D149" s="91" t="s">
        <v>480</v>
      </c>
      <c r="E149" s="92" t="s">
        <v>488</v>
      </c>
      <c r="F149" s="93" t="s">
        <v>489</v>
      </c>
      <c r="G149" s="100">
        <v>160.94999999999999</v>
      </c>
    </row>
    <row r="150" spans="1:7" x14ac:dyDescent="0.25">
      <c r="A150" s="90" t="s">
        <v>604</v>
      </c>
      <c r="B150" s="91" t="s">
        <v>284</v>
      </c>
      <c r="C150" s="91" t="s">
        <v>605</v>
      </c>
      <c r="D150" s="91" t="s">
        <v>596</v>
      </c>
      <c r="E150" s="92" t="s">
        <v>597</v>
      </c>
      <c r="F150" s="93" t="s">
        <v>180</v>
      </c>
      <c r="G150" s="101">
        <v>2.7130000000000001</v>
      </c>
    </row>
    <row r="151" spans="1:7" x14ac:dyDescent="0.25">
      <c r="A151" s="90"/>
      <c r="B151" s="310" t="s">
        <v>606</v>
      </c>
      <c r="C151" s="311"/>
      <c r="D151" s="311"/>
      <c r="E151" s="312"/>
      <c r="F151" s="93"/>
      <c r="G151" s="101"/>
    </row>
    <row r="152" spans="1:7" x14ac:dyDescent="0.25">
      <c r="A152" s="90" t="s">
        <v>607</v>
      </c>
      <c r="B152" s="91" t="s">
        <v>284</v>
      </c>
      <c r="C152" s="91" t="s">
        <v>608</v>
      </c>
      <c r="D152" s="91" t="s">
        <v>609</v>
      </c>
      <c r="E152" s="92" t="s">
        <v>610</v>
      </c>
      <c r="F152" s="93" t="s">
        <v>180</v>
      </c>
      <c r="G152" s="100">
        <v>1.1599999999999999</v>
      </c>
    </row>
    <row r="153" spans="1:7" x14ac:dyDescent="0.25">
      <c r="A153" s="90" t="s">
        <v>611</v>
      </c>
      <c r="B153" s="91" t="s">
        <v>284</v>
      </c>
      <c r="C153" s="91" t="s">
        <v>612</v>
      </c>
      <c r="D153" s="91" t="s">
        <v>613</v>
      </c>
      <c r="E153" s="92" t="s">
        <v>614</v>
      </c>
      <c r="F153" s="93" t="s">
        <v>489</v>
      </c>
      <c r="G153" s="99">
        <v>93</v>
      </c>
    </row>
    <row r="154" spans="1:7" x14ac:dyDescent="0.25">
      <c r="A154" s="90" t="s">
        <v>615</v>
      </c>
      <c r="B154" s="91" t="s">
        <v>284</v>
      </c>
      <c r="C154" s="91" t="s">
        <v>616</v>
      </c>
      <c r="D154" s="91" t="s">
        <v>617</v>
      </c>
      <c r="E154" s="92" t="s">
        <v>618</v>
      </c>
      <c r="F154" s="93" t="s">
        <v>489</v>
      </c>
      <c r="G154" s="99">
        <v>23</v>
      </c>
    </row>
    <row r="155" spans="1:7" ht="22.5" x14ac:dyDescent="0.25">
      <c r="A155" s="90" t="s">
        <v>619</v>
      </c>
      <c r="B155" s="91" t="s">
        <v>284</v>
      </c>
      <c r="C155" s="91" t="s">
        <v>620</v>
      </c>
      <c r="D155" s="91" t="s">
        <v>621</v>
      </c>
      <c r="E155" s="92" t="s">
        <v>622</v>
      </c>
      <c r="F155" s="93" t="s">
        <v>363</v>
      </c>
      <c r="G155" s="101">
        <v>0.186</v>
      </c>
    </row>
    <row r="156" spans="1:7" x14ac:dyDescent="0.25">
      <c r="A156" s="90" t="s">
        <v>623</v>
      </c>
      <c r="B156" s="91" t="s">
        <v>284</v>
      </c>
      <c r="C156" s="91" t="s">
        <v>624</v>
      </c>
      <c r="D156" s="91" t="s">
        <v>625</v>
      </c>
      <c r="E156" s="92" t="s">
        <v>626</v>
      </c>
      <c r="F156" s="93" t="s">
        <v>297</v>
      </c>
      <c r="G156" s="102">
        <v>-0.145452</v>
      </c>
    </row>
    <row r="157" spans="1:7" ht="22.5" x14ac:dyDescent="0.25">
      <c r="A157" s="90" t="s">
        <v>627</v>
      </c>
      <c r="B157" s="91" t="s">
        <v>284</v>
      </c>
      <c r="C157" s="91" t="s">
        <v>628</v>
      </c>
      <c r="D157" s="91" t="s">
        <v>629</v>
      </c>
      <c r="E157" s="92" t="s">
        <v>630</v>
      </c>
      <c r="F157" s="93" t="s">
        <v>631</v>
      </c>
      <c r="G157" s="99">
        <v>93</v>
      </c>
    </row>
    <row r="158" spans="1:7" x14ac:dyDescent="0.25">
      <c r="A158" s="90"/>
      <c r="B158" s="310" t="s">
        <v>632</v>
      </c>
      <c r="C158" s="311"/>
      <c r="D158" s="311"/>
      <c r="E158" s="312"/>
      <c r="F158" s="93"/>
      <c r="G158" s="99"/>
    </row>
    <row r="159" spans="1:7" ht="22.5" x14ac:dyDescent="0.25">
      <c r="A159" s="90" t="s">
        <v>633</v>
      </c>
      <c r="B159" s="91" t="s">
        <v>284</v>
      </c>
      <c r="C159" s="91" t="s">
        <v>634</v>
      </c>
      <c r="D159" s="91" t="s">
        <v>635</v>
      </c>
      <c r="E159" s="92" t="s">
        <v>636</v>
      </c>
      <c r="F159" s="93" t="s">
        <v>363</v>
      </c>
      <c r="G159" s="101">
        <v>1.095</v>
      </c>
    </row>
    <row r="160" spans="1:7" x14ac:dyDescent="0.25">
      <c r="A160" s="90" t="s">
        <v>637</v>
      </c>
      <c r="B160" s="91" t="s">
        <v>284</v>
      </c>
      <c r="C160" s="91" t="s">
        <v>638</v>
      </c>
      <c r="D160" s="91" t="s">
        <v>639</v>
      </c>
      <c r="E160" s="92" t="s">
        <v>640</v>
      </c>
      <c r="F160" s="93" t="s">
        <v>380</v>
      </c>
      <c r="G160" s="94">
        <v>1.3468500000000001</v>
      </c>
    </row>
    <row r="161" spans="1:7" x14ac:dyDescent="0.25">
      <c r="A161" s="90" t="s">
        <v>641</v>
      </c>
      <c r="B161" s="91" t="s">
        <v>284</v>
      </c>
      <c r="C161" s="91" t="s">
        <v>642</v>
      </c>
      <c r="D161" s="91" t="s">
        <v>643</v>
      </c>
      <c r="E161" s="92" t="s">
        <v>644</v>
      </c>
      <c r="F161" s="93" t="s">
        <v>380</v>
      </c>
      <c r="G161" s="100">
        <v>95.62</v>
      </c>
    </row>
    <row r="162" spans="1:7" ht="22.5" x14ac:dyDescent="0.25">
      <c r="A162" s="90" t="s">
        <v>645</v>
      </c>
      <c r="B162" s="91" t="s">
        <v>284</v>
      </c>
      <c r="C162" s="91" t="s">
        <v>646</v>
      </c>
      <c r="D162" s="91" t="s">
        <v>647</v>
      </c>
      <c r="E162" s="92" t="s">
        <v>648</v>
      </c>
      <c r="F162" s="93" t="s">
        <v>363</v>
      </c>
      <c r="G162" s="101">
        <v>1.095</v>
      </c>
    </row>
    <row r="163" spans="1:7" x14ac:dyDescent="0.25">
      <c r="A163" s="90" t="s">
        <v>649</v>
      </c>
      <c r="B163" s="91" t="s">
        <v>284</v>
      </c>
      <c r="C163" s="91" t="s">
        <v>650</v>
      </c>
      <c r="D163" s="91" t="s">
        <v>651</v>
      </c>
      <c r="E163" s="92" t="s">
        <v>652</v>
      </c>
      <c r="F163" s="93" t="s">
        <v>297</v>
      </c>
      <c r="G163" s="94">
        <v>3.2849999999999997E-2</v>
      </c>
    </row>
    <row r="164" spans="1:7" x14ac:dyDescent="0.25">
      <c r="A164" s="90" t="s">
        <v>653</v>
      </c>
      <c r="B164" s="91" t="s">
        <v>284</v>
      </c>
      <c r="C164" s="91" t="s">
        <v>654</v>
      </c>
      <c r="D164" s="91" t="s">
        <v>655</v>
      </c>
      <c r="E164" s="92" t="s">
        <v>656</v>
      </c>
      <c r="F164" s="93" t="s">
        <v>380</v>
      </c>
      <c r="G164" s="97">
        <v>2.1899999999999999E-2</v>
      </c>
    </row>
    <row r="165" spans="1:7" ht="22.5" x14ac:dyDescent="0.25">
      <c r="A165" s="90" t="s">
        <v>657</v>
      </c>
      <c r="B165" s="91" t="s">
        <v>284</v>
      </c>
      <c r="C165" s="91" t="s">
        <v>658</v>
      </c>
      <c r="D165" s="91" t="s">
        <v>635</v>
      </c>
      <c r="E165" s="92" t="s">
        <v>636</v>
      </c>
      <c r="F165" s="93" t="s">
        <v>363</v>
      </c>
      <c r="G165" s="101">
        <v>1.2749999999999999</v>
      </c>
    </row>
    <row r="166" spans="1:7" x14ac:dyDescent="0.25">
      <c r="A166" s="90" t="s">
        <v>659</v>
      </c>
      <c r="B166" s="91" t="s">
        <v>284</v>
      </c>
      <c r="C166" s="91" t="s">
        <v>660</v>
      </c>
      <c r="D166" s="91" t="s">
        <v>643</v>
      </c>
      <c r="E166" s="92" t="s">
        <v>644</v>
      </c>
      <c r="F166" s="93" t="s">
        <v>380</v>
      </c>
      <c r="G166" s="100">
        <v>95.62</v>
      </c>
    </row>
    <row r="167" spans="1:7" x14ac:dyDescent="0.25">
      <c r="A167" s="90" t="s">
        <v>661</v>
      </c>
      <c r="B167" s="91" t="s">
        <v>284</v>
      </c>
      <c r="C167" s="91" t="s">
        <v>662</v>
      </c>
      <c r="D167" s="91" t="s">
        <v>663</v>
      </c>
      <c r="E167" s="92" t="s">
        <v>664</v>
      </c>
      <c r="F167" s="93" t="s">
        <v>297</v>
      </c>
      <c r="G167" s="94">
        <v>1.5682499999999999</v>
      </c>
    </row>
    <row r="168" spans="1:7" ht="22.5" x14ac:dyDescent="0.25">
      <c r="A168" s="90" t="s">
        <v>665</v>
      </c>
      <c r="B168" s="91" t="s">
        <v>284</v>
      </c>
      <c r="C168" s="91" t="s">
        <v>666</v>
      </c>
      <c r="D168" s="91" t="s">
        <v>667</v>
      </c>
      <c r="E168" s="92" t="s">
        <v>668</v>
      </c>
      <c r="F168" s="93" t="s">
        <v>363</v>
      </c>
      <c r="G168" s="101">
        <v>1.2749999999999999</v>
      </c>
    </row>
    <row r="169" spans="1:7" ht="22.5" x14ac:dyDescent="0.25">
      <c r="A169" s="90" t="s">
        <v>669</v>
      </c>
      <c r="B169" s="91" t="s">
        <v>284</v>
      </c>
      <c r="C169" s="91" t="s">
        <v>670</v>
      </c>
      <c r="D169" s="91" t="s">
        <v>671</v>
      </c>
      <c r="E169" s="92" t="s">
        <v>672</v>
      </c>
      <c r="F169" s="93" t="s">
        <v>297</v>
      </c>
      <c r="G169" s="94">
        <v>4.845E-2</v>
      </c>
    </row>
    <row r="170" spans="1:7" x14ac:dyDescent="0.25">
      <c r="A170" s="90" t="s">
        <v>673</v>
      </c>
      <c r="B170" s="91" t="s">
        <v>284</v>
      </c>
      <c r="C170" s="91" t="s">
        <v>674</v>
      </c>
      <c r="D170" s="91" t="s">
        <v>643</v>
      </c>
      <c r="E170" s="92" t="s">
        <v>644</v>
      </c>
      <c r="F170" s="93" t="s">
        <v>380</v>
      </c>
      <c r="G170" s="102">
        <v>1.6574999999999999E-2</v>
      </c>
    </row>
    <row r="171" spans="1:7" x14ac:dyDescent="0.25">
      <c r="A171" s="90"/>
      <c r="B171" s="310" t="s">
        <v>675</v>
      </c>
      <c r="C171" s="311"/>
      <c r="D171" s="311"/>
      <c r="E171" s="312"/>
      <c r="F171" s="93"/>
      <c r="G171" s="102"/>
    </row>
    <row r="172" spans="1:7" ht="22.5" x14ac:dyDescent="0.25">
      <c r="A172" s="90" t="s">
        <v>676</v>
      </c>
      <c r="B172" s="91" t="s">
        <v>284</v>
      </c>
      <c r="C172" s="91" t="s">
        <v>677</v>
      </c>
      <c r="D172" s="91" t="s">
        <v>678</v>
      </c>
      <c r="E172" s="92" t="s">
        <v>679</v>
      </c>
      <c r="F172" s="93" t="s">
        <v>363</v>
      </c>
      <c r="G172" s="97">
        <v>5.1746999999999996</v>
      </c>
    </row>
    <row r="173" spans="1:7" x14ac:dyDescent="0.25">
      <c r="A173" s="90" t="s">
        <v>680</v>
      </c>
      <c r="B173" s="91" t="s">
        <v>284</v>
      </c>
      <c r="C173" s="91" t="s">
        <v>681</v>
      </c>
      <c r="D173" s="91" t="s">
        <v>682</v>
      </c>
      <c r="E173" s="92" t="s">
        <v>683</v>
      </c>
      <c r="F173" s="93" t="s">
        <v>363</v>
      </c>
      <c r="G173" s="97">
        <v>3.1354000000000002</v>
      </c>
    </row>
    <row r="174" spans="1:7" x14ac:dyDescent="0.25">
      <c r="A174" s="90" t="s">
        <v>684</v>
      </c>
      <c r="B174" s="91" t="s">
        <v>284</v>
      </c>
      <c r="C174" s="91" t="s">
        <v>685</v>
      </c>
      <c r="D174" s="91" t="s">
        <v>686</v>
      </c>
      <c r="E174" s="92" t="s">
        <v>687</v>
      </c>
      <c r="F174" s="93" t="s">
        <v>489</v>
      </c>
      <c r="G174" s="101">
        <v>344.89400000000001</v>
      </c>
    </row>
    <row r="175" spans="1:7" ht="22.5" x14ac:dyDescent="0.25">
      <c r="A175" s="90" t="s">
        <v>688</v>
      </c>
      <c r="B175" s="91" t="s">
        <v>284</v>
      </c>
      <c r="C175" s="91" t="s">
        <v>689</v>
      </c>
      <c r="D175" s="91" t="s">
        <v>690</v>
      </c>
      <c r="E175" s="92" t="s">
        <v>691</v>
      </c>
      <c r="F175" s="93" t="s">
        <v>363</v>
      </c>
      <c r="G175" s="97">
        <v>16.0702</v>
      </c>
    </row>
    <row r="176" spans="1:7" x14ac:dyDescent="0.25">
      <c r="A176" s="90" t="s">
        <v>692</v>
      </c>
      <c r="B176" s="91" t="s">
        <v>284</v>
      </c>
      <c r="C176" s="91" t="s">
        <v>693</v>
      </c>
      <c r="D176" s="91" t="s">
        <v>694</v>
      </c>
      <c r="E176" s="92" t="s">
        <v>695</v>
      </c>
      <c r="F176" s="93" t="s">
        <v>297</v>
      </c>
      <c r="G176" s="94">
        <v>14.47925</v>
      </c>
    </row>
    <row r="177" spans="1:7" x14ac:dyDescent="0.25">
      <c r="A177" s="90" t="s">
        <v>696</v>
      </c>
      <c r="B177" s="91" t="s">
        <v>284</v>
      </c>
      <c r="C177" s="91" t="s">
        <v>697</v>
      </c>
      <c r="D177" s="91" t="s">
        <v>643</v>
      </c>
      <c r="E177" s="92" t="s">
        <v>644</v>
      </c>
      <c r="F177" s="93" t="s">
        <v>380</v>
      </c>
      <c r="G177" s="100">
        <v>803.51</v>
      </c>
    </row>
    <row r="178" spans="1:7" ht="22.5" x14ac:dyDescent="0.25">
      <c r="A178" s="90" t="s">
        <v>698</v>
      </c>
      <c r="B178" s="91" t="s">
        <v>284</v>
      </c>
      <c r="C178" s="91" t="s">
        <v>699</v>
      </c>
      <c r="D178" s="91" t="s">
        <v>700</v>
      </c>
      <c r="E178" s="92" t="s">
        <v>701</v>
      </c>
      <c r="F178" s="93" t="s">
        <v>363</v>
      </c>
      <c r="G178" s="97">
        <v>16.0702</v>
      </c>
    </row>
    <row r="179" spans="1:7" ht="22.5" x14ac:dyDescent="0.25">
      <c r="A179" s="90" t="s">
        <v>702</v>
      </c>
      <c r="B179" s="91" t="s">
        <v>284</v>
      </c>
      <c r="C179" s="91" t="s">
        <v>703</v>
      </c>
      <c r="D179" s="91" t="s">
        <v>704</v>
      </c>
      <c r="E179" s="92" t="s">
        <v>705</v>
      </c>
      <c r="F179" s="93" t="s">
        <v>363</v>
      </c>
      <c r="G179" s="97">
        <v>16.0702</v>
      </c>
    </row>
    <row r="180" spans="1:7" x14ac:dyDescent="0.25">
      <c r="A180" s="90" t="s">
        <v>706</v>
      </c>
      <c r="B180" s="91" t="s">
        <v>284</v>
      </c>
      <c r="C180" s="91" t="s">
        <v>707</v>
      </c>
      <c r="D180" s="91" t="s">
        <v>655</v>
      </c>
      <c r="E180" s="92" t="s">
        <v>656</v>
      </c>
      <c r="F180" s="93" t="s">
        <v>380</v>
      </c>
      <c r="G180" s="97">
        <v>353.5444</v>
      </c>
    </row>
    <row r="181" spans="1:7" x14ac:dyDescent="0.25">
      <c r="A181" s="90" t="s">
        <v>708</v>
      </c>
      <c r="B181" s="91" t="s">
        <v>284</v>
      </c>
      <c r="C181" s="91" t="s">
        <v>709</v>
      </c>
      <c r="D181" s="91" t="s">
        <v>710</v>
      </c>
      <c r="E181" s="92" t="s">
        <v>711</v>
      </c>
      <c r="F181" s="93" t="s">
        <v>380</v>
      </c>
      <c r="G181" s="97">
        <v>530.31659999999999</v>
      </c>
    </row>
    <row r="182" spans="1:7" x14ac:dyDescent="0.25">
      <c r="A182" s="90"/>
      <c r="B182" s="310" t="s">
        <v>712</v>
      </c>
      <c r="C182" s="311"/>
      <c r="D182" s="311"/>
      <c r="E182" s="312"/>
      <c r="F182" s="93"/>
      <c r="G182" s="97"/>
    </row>
    <row r="183" spans="1:7" x14ac:dyDescent="0.25">
      <c r="A183" s="90" t="s">
        <v>713</v>
      </c>
      <c r="B183" s="91" t="s">
        <v>284</v>
      </c>
      <c r="C183" s="91" t="s">
        <v>714</v>
      </c>
      <c r="D183" s="91" t="s">
        <v>715</v>
      </c>
      <c r="E183" s="92" t="s">
        <v>716</v>
      </c>
      <c r="F183" s="93" t="s">
        <v>363</v>
      </c>
      <c r="G183" s="97">
        <v>66.720100000000002</v>
      </c>
    </row>
    <row r="184" spans="1:7" x14ac:dyDescent="0.25">
      <c r="A184" s="90" t="s">
        <v>717</v>
      </c>
      <c r="B184" s="91" t="s">
        <v>284</v>
      </c>
      <c r="C184" s="91" t="s">
        <v>718</v>
      </c>
      <c r="D184" s="91" t="s">
        <v>719</v>
      </c>
      <c r="E184" s="92" t="s">
        <v>720</v>
      </c>
      <c r="F184" s="93" t="s">
        <v>363</v>
      </c>
      <c r="G184" s="97">
        <v>66.720100000000002</v>
      </c>
    </row>
    <row r="185" spans="1:7" x14ac:dyDescent="0.25">
      <c r="A185" s="90" t="s">
        <v>721</v>
      </c>
      <c r="B185" s="91" t="s">
        <v>284</v>
      </c>
      <c r="C185" s="91" t="s">
        <v>722</v>
      </c>
      <c r="D185" s="91" t="s">
        <v>655</v>
      </c>
      <c r="E185" s="92" t="s">
        <v>656</v>
      </c>
      <c r="F185" s="93" t="s">
        <v>380</v>
      </c>
      <c r="G185" s="102">
        <v>1.3344020000000001</v>
      </c>
    </row>
    <row r="186" spans="1:7" ht="33.75" x14ac:dyDescent="0.25">
      <c r="A186" s="90" t="s">
        <v>723</v>
      </c>
      <c r="B186" s="91" t="s">
        <v>284</v>
      </c>
      <c r="C186" s="91" t="s">
        <v>724</v>
      </c>
      <c r="D186" s="91" t="s">
        <v>725</v>
      </c>
      <c r="E186" s="92" t="s">
        <v>726</v>
      </c>
      <c r="F186" s="93" t="s">
        <v>363</v>
      </c>
      <c r="G186" s="101">
        <v>18.263000000000002</v>
      </c>
    </row>
    <row r="187" spans="1:7" ht="22.5" x14ac:dyDescent="0.25">
      <c r="A187" s="90" t="s">
        <v>727</v>
      </c>
      <c r="B187" s="91" t="s">
        <v>284</v>
      </c>
      <c r="C187" s="91" t="s">
        <v>728</v>
      </c>
      <c r="D187" s="91" t="s">
        <v>729</v>
      </c>
      <c r="E187" s="92" t="s">
        <v>730</v>
      </c>
      <c r="F187" s="93" t="s">
        <v>371</v>
      </c>
      <c r="G187" s="98">
        <v>1826.3</v>
      </c>
    </row>
    <row r="188" spans="1:7" x14ac:dyDescent="0.25">
      <c r="A188" s="90" t="s">
        <v>731</v>
      </c>
      <c r="B188" s="91" t="s">
        <v>284</v>
      </c>
      <c r="C188" s="91" t="s">
        <v>732</v>
      </c>
      <c r="D188" s="91" t="s">
        <v>733</v>
      </c>
      <c r="E188" s="92" t="s">
        <v>734</v>
      </c>
      <c r="F188" s="93" t="s">
        <v>297</v>
      </c>
      <c r="G188" s="102">
        <v>6.8486250000000002</v>
      </c>
    </row>
    <row r="189" spans="1:7" x14ac:dyDescent="0.25">
      <c r="A189" s="90" t="s">
        <v>735</v>
      </c>
      <c r="B189" s="91" t="s">
        <v>284</v>
      </c>
      <c r="C189" s="91" t="s">
        <v>736</v>
      </c>
      <c r="D189" s="91" t="s">
        <v>737</v>
      </c>
      <c r="E189" s="92" t="s">
        <v>738</v>
      </c>
      <c r="F189" s="93" t="s">
        <v>297</v>
      </c>
      <c r="G189" s="94">
        <v>0.91315000000000002</v>
      </c>
    </row>
    <row r="190" spans="1:7" ht="22.5" x14ac:dyDescent="0.25">
      <c r="A190" s="90" t="s">
        <v>739</v>
      </c>
      <c r="B190" s="91" t="s">
        <v>284</v>
      </c>
      <c r="C190" s="91" t="s">
        <v>740</v>
      </c>
      <c r="D190" s="91" t="s">
        <v>741</v>
      </c>
      <c r="E190" s="92" t="s">
        <v>742</v>
      </c>
      <c r="F190" s="93" t="s">
        <v>363</v>
      </c>
      <c r="G190" s="97">
        <v>53.897300000000001</v>
      </c>
    </row>
    <row r="191" spans="1:7" ht="22.5" x14ac:dyDescent="0.25">
      <c r="A191" s="90" t="s">
        <v>743</v>
      </c>
      <c r="B191" s="91" t="s">
        <v>284</v>
      </c>
      <c r="C191" s="91" t="s">
        <v>744</v>
      </c>
      <c r="D191" s="91" t="s">
        <v>647</v>
      </c>
      <c r="E191" s="92" t="s">
        <v>648</v>
      </c>
      <c r="F191" s="93" t="s">
        <v>363</v>
      </c>
      <c r="G191" s="97">
        <v>47.045299999999997</v>
      </c>
    </row>
    <row r="192" spans="1:7" x14ac:dyDescent="0.25">
      <c r="A192" s="90" t="s">
        <v>745</v>
      </c>
      <c r="B192" s="91" t="s">
        <v>284</v>
      </c>
      <c r="C192" s="91" t="s">
        <v>746</v>
      </c>
      <c r="D192" s="91" t="s">
        <v>655</v>
      </c>
      <c r="E192" s="92" t="s">
        <v>656</v>
      </c>
      <c r="F192" s="93" t="s">
        <v>380</v>
      </c>
      <c r="G192" s="97">
        <v>1034.9965999999999</v>
      </c>
    </row>
    <row r="193" spans="1:7" x14ac:dyDescent="0.25">
      <c r="A193" s="90" t="s">
        <v>747</v>
      </c>
      <c r="B193" s="91" t="s">
        <v>284</v>
      </c>
      <c r="C193" s="91" t="s">
        <v>748</v>
      </c>
      <c r="D193" s="91" t="s">
        <v>710</v>
      </c>
      <c r="E193" s="92" t="s">
        <v>711</v>
      </c>
      <c r="F193" s="93" t="s">
        <v>380</v>
      </c>
      <c r="G193" s="97">
        <v>1552.4948999999999</v>
      </c>
    </row>
    <row r="194" spans="1:7" x14ac:dyDescent="0.25">
      <c r="A194" s="90"/>
      <c r="B194" s="310" t="s">
        <v>749</v>
      </c>
      <c r="C194" s="311"/>
      <c r="D194" s="311"/>
      <c r="E194" s="312"/>
      <c r="F194" s="93"/>
      <c r="G194" s="97"/>
    </row>
    <row r="195" spans="1:7" ht="22.5" x14ac:dyDescent="0.25">
      <c r="A195" s="90" t="s">
        <v>750</v>
      </c>
      <c r="B195" s="91" t="s">
        <v>284</v>
      </c>
      <c r="C195" s="91" t="s">
        <v>751</v>
      </c>
      <c r="D195" s="91" t="s">
        <v>752</v>
      </c>
      <c r="E195" s="92" t="s">
        <v>753</v>
      </c>
      <c r="F195" s="93" t="s">
        <v>363</v>
      </c>
      <c r="G195" s="100">
        <v>2.0299999999999998</v>
      </c>
    </row>
    <row r="196" spans="1:7" x14ac:dyDescent="0.25">
      <c r="A196" s="90" t="s">
        <v>754</v>
      </c>
      <c r="B196" s="91" t="s">
        <v>284</v>
      </c>
      <c r="C196" s="91" t="s">
        <v>755</v>
      </c>
      <c r="D196" s="91" t="s">
        <v>756</v>
      </c>
      <c r="E196" s="92" t="s">
        <v>757</v>
      </c>
      <c r="F196" s="93" t="s">
        <v>489</v>
      </c>
      <c r="G196" s="98">
        <v>245.6</v>
      </c>
    </row>
    <row r="197" spans="1:7" x14ac:dyDescent="0.25">
      <c r="A197" s="90" t="s">
        <v>758</v>
      </c>
      <c r="B197" s="91" t="s">
        <v>284</v>
      </c>
      <c r="C197" s="91" t="s">
        <v>759</v>
      </c>
      <c r="D197" s="91" t="s">
        <v>760</v>
      </c>
      <c r="E197" s="92" t="s">
        <v>761</v>
      </c>
      <c r="F197" s="93" t="s">
        <v>489</v>
      </c>
      <c r="G197" s="98">
        <v>456.8</v>
      </c>
    </row>
    <row r="198" spans="1:7" ht="22.5" x14ac:dyDescent="0.25">
      <c r="A198" s="90" t="s">
        <v>762</v>
      </c>
      <c r="B198" s="91" t="s">
        <v>284</v>
      </c>
      <c r="C198" s="91" t="s">
        <v>763</v>
      </c>
      <c r="D198" s="91" t="s">
        <v>647</v>
      </c>
      <c r="E198" s="92" t="s">
        <v>648</v>
      </c>
      <c r="F198" s="93" t="s">
        <v>363</v>
      </c>
      <c r="G198" s="100">
        <v>2.0299999999999998</v>
      </c>
    </row>
    <row r="199" spans="1:7" ht="22.5" x14ac:dyDescent="0.25">
      <c r="A199" s="90" t="s">
        <v>764</v>
      </c>
      <c r="B199" s="91" t="s">
        <v>284</v>
      </c>
      <c r="C199" s="91" t="s">
        <v>765</v>
      </c>
      <c r="D199" s="91" t="s">
        <v>766</v>
      </c>
      <c r="E199" s="92" t="s">
        <v>767</v>
      </c>
      <c r="F199" s="93" t="s">
        <v>297</v>
      </c>
      <c r="G199" s="97">
        <v>6.0900000000000003E-2</v>
      </c>
    </row>
    <row r="200" spans="1:7" x14ac:dyDescent="0.25">
      <c r="A200" s="90" t="s">
        <v>768</v>
      </c>
      <c r="B200" s="91" t="s">
        <v>284</v>
      </c>
      <c r="C200" s="91" t="s">
        <v>769</v>
      </c>
      <c r="D200" s="91" t="s">
        <v>655</v>
      </c>
      <c r="E200" s="92" t="s">
        <v>656</v>
      </c>
      <c r="F200" s="93" t="s">
        <v>380</v>
      </c>
      <c r="G200" s="98">
        <v>40.6</v>
      </c>
    </row>
    <row r="201" spans="1:7" x14ac:dyDescent="0.25">
      <c r="A201" s="90"/>
      <c r="B201" s="310" t="s">
        <v>770</v>
      </c>
      <c r="C201" s="311"/>
      <c r="D201" s="311"/>
      <c r="E201" s="312"/>
      <c r="F201" s="93"/>
      <c r="G201" s="98"/>
    </row>
    <row r="202" spans="1:7" ht="22.5" x14ac:dyDescent="0.25">
      <c r="A202" s="90" t="s">
        <v>771</v>
      </c>
      <c r="B202" s="91" t="s">
        <v>284</v>
      </c>
      <c r="C202" s="91" t="s">
        <v>772</v>
      </c>
      <c r="D202" s="91" t="s">
        <v>773</v>
      </c>
      <c r="E202" s="92" t="s">
        <v>774</v>
      </c>
      <c r="F202" s="93" t="s">
        <v>185</v>
      </c>
      <c r="G202" s="97">
        <v>15.721500000000001</v>
      </c>
    </row>
    <row r="203" spans="1:7" x14ac:dyDescent="0.25">
      <c r="A203" s="90" t="s">
        <v>775</v>
      </c>
      <c r="B203" s="91" t="s">
        <v>284</v>
      </c>
      <c r="C203" s="91" t="s">
        <v>776</v>
      </c>
      <c r="D203" s="91" t="s">
        <v>777</v>
      </c>
      <c r="E203" s="92" t="s">
        <v>778</v>
      </c>
      <c r="F203" s="93" t="s">
        <v>185</v>
      </c>
      <c r="G203" s="100">
        <v>16.04</v>
      </c>
    </row>
    <row r="204" spans="1:7" x14ac:dyDescent="0.25">
      <c r="A204" s="90" t="s">
        <v>779</v>
      </c>
      <c r="B204" s="91" t="s">
        <v>284</v>
      </c>
      <c r="C204" s="91" t="s">
        <v>780</v>
      </c>
      <c r="D204" s="91" t="s">
        <v>781</v>
      </c>
      <c r="E204" s="92" t="s">
        <v>782</v>
      </c>
      <c r="F204" s="93" t="s">
        <v>363</v>
      </c>
      <c r="G204" s="97">
        <v>3.1442999999999999</v>
      </c>
    </row>
    <row r="205" spans="1:7" x14ac:dyDescent="0.25">
      <c r="A205" s="90" t="s">
        <v>783</v>
      </c>
      <c r="B205" s="91" t="s">
        <v>284</v>
      </c>
      <c r="C205" s="91" t="s">
        <v>784</v>
      </c>
      <c r="D205" s="91" t="s">
        <v>785</v>
      </c>
      <c r="E205" s="92" t="s">
        <v>786</v>
      </c>
      <c r="F205" s="93" t="s">
        <v>363</v>
      </c>
      <c r="G205" s="97">
        <v>3.1442999999999999</v>
      </c>
    </row>
    <row r="206" spans="1:7" ht="22.5" x14ac:dyDescent="0.25">
      <c r="A206" s="90" t="s">
        <v>787</v>
      </c>
      <c r="B206" s="91" t="s">
        <v>284</v>
      </c>
      <c r="C206" s="91" t="s">
        <v>788</v>
      </c>
      <c r="D206" s="91" t="s">
        <v>789</v>
      </c>
      <c r="E206" s="92" t="s">
        <v>790</v>
      </c>
      <c r="F206" s="93" t="s">
        <v>363</v>
      </c>
      <c r="G206" s="97">
        <v>3.1442999999999999</v>
      </c>
    </row>
    <row r="207" spans="1:7" x14ac:dyDescent="0.25">
      <c r="A207" s="90" t="s">
        <v>791</v>
      </c>
      <c r="B207" s="91" t="s">
        <v>284</v>
      </c>
      <c r="C207" s="91" t="s">
        <v>792</v>
      </c>
      <c r="D207" s="91" t="s">
        <v>793</v>
      </c>
      <c r="E207" s="92" t="s">
        <v>794</v>
      </c>
      <c r="F207" s="93" t="s">
        <v>185</v>
      </c>
      <c r="G207" s="102">
        <v>22.450302000000001</v>
      </c>
    </row>
    <row r="208" spans="1:7" ht="22.5" x14ac:dyDescent="0.25">
      <c r="A208" s="90" t="s">
        <v>795</v>
      </c>
      <c r="B208" s="91" t="s">
        <v>284</v>
      </c>
      <c r="C208" s="91" t="s">
        <v>796</v>
      </c>
      <c r="D208" s="91" t="s">
        <v>797</v>
      </c>
      <c r="E208" s="92" t="s">
        <v>798</v>
      </c>
      <c r="F208" s="93" t="s">
        <v>363</v>
      </c>
      <c r="G208" s="97">
        <v>3.1442999999999999</v>
      </c>
    </row>
    <row r="209" spans="1:7" x14ac:dyDescent="0.25">
      <c r="A209" s="90" t="s">
        <v>799</v>
      </c>
      <c r="B209" s="91" t="s">
        <v>284</v>
      </c>
      <c r="C209" s="91" t="s">
        <v>800</v>
      </c>
      <c r="D209" s="91" t="s">
        <v>801</v>
      </c>
      <c r="E209" s="92" t="s">
        <v>802</v>
      </c>
      <c r="F209" s="93" t="s">
        <v>297</v>
      </c>
      <c r="G209" s="97">
        <v>-0.77349999999999997</v>
      </c>
    </row>
    <row r="210" spans="1:7" x14ac:dyDescent="0.25">
      <c r="A210" s="90" t="s">
        <v>803</v>
      </c>
      <c r="B210" s="91" t="s">
        <v>284</v>
      </c>
      <c r="C210" s="91" t="s">
        <v>804</v>
      </c>
      <c r="D210" s="91" t="s">
        <v>805</v>
      </c>
      <c r="E210" s="92" t="s">
        <v>806</v>
      </c>
      <c r="F210" s="93" t="s">
        <v>807</v>
      </c>
      <c r="G210" s="98">
        <v>773.5</v>
      </c>
    </row>
    <row r="211" spans="1:7" x14ac:dyDescent="0.25">
      <c r="A211" s="90" t="s">
        <v>808</v>
      </c>
      <c r="B211" s="91" t="s">
        <v>284</v>
      </c>
      <c r="C211" s="91" t="s">
        <v>809</v>
      </c>
      <c r="D211" s="91" t="s">
        <v>810</v>
      </c>
      <c r="E211" s="92" t="s">
        <v>811</v>
      </c>
      <c r="F211" s="93" t="s">
        <v>371</v>
      </c>
      <c r="G211" s="100">
        <v>314.43</v>
      </c>
    </row>
    <row r="212" spans="1:7" ht="33.75" x14ac:dyDescent="0.25">
      <c r="A212" s="90" t="s">
        <v>812</v>
      </c>
      <c r="B212" s="91" t="s">
        <v>284</v>
      </c>
      <c r="C212" s="91" t="s">
        <v>813</v>
      </c>
      <c r="D212" s="91" t="s">
        <v>814</v>
      </c>
      <c r="E212" s="92" t="s">
        <v>815</v>
      </c>
      <c r="F212" s="93" t="s">
        <v>363</v>
      </c>
      <c r="G212" s="97">
        <v>3.1442999999999999</v>
      </c>
    </row>
    <row r="213" spans="1:7" x14ac:dyDescent="0.25">
      <c r="A213" s="90"/>
      <c r="B213" s="310" t="s">
        <v>816</v>
      </c>
      <c r="C213" s="311"/>
      <c r="D213" s="311"/>
      <c r="E213" s="312"/>
      <c r="F213" s="93"/>
      <c r="G213" s="97"/>
    </row>
    <row r="214" spans="1:7" ht="22.5" x14ac:dyDescent="0.25">
      <c r="A214" s="90" t="s">
        <v>817</v>
      </c>
      <c r="B214" s="91" t="s">
        <v>284</v>
      </c>
      <c r="C214" s="91" t="s">
        <v>818</v>
      </c>
      <c r="D214" s="91" t="s">
        <v>773</v>
      </c>
      <c r="E214" s="92" t="s">
        <v>774</v>
      </c>
      <c r="F214" s="93" t="s">
        <v>185</v>
      </c>
      <c r="G214" s="101">
        <v>4.835</v>
      </c>
    </row>
    <row r="215" spans="1:7" x14ac:dyDescent="0.25">
      <c r="A215" s="90" t="s">
        <v>819</v>
      </c>
      <c r="B215" s="91" t="s">
        <v>284</v>
      </c>
      <c r="C215" s="91" t="s">
        <v>820</v>
      </c>
      <c r="D215" s="91" t="s">
        <v>777</v>
      </c>
      <c r="E215" s="92" t="s">
        <v>778</v>
      </c>
      <c r="F215" s="93" t="s">
        <v>185</v>
      </c>
      <c r="G215" s="97">
        <v>4.9317000000000002</v>
      </c>
    </row>
    <row r="216" spans="1:7" x14ac:dyDescent="0.25">
      <c r="A216" s="90" t="s">
        <v>821</v>
      </c>
      <c r="B216" s="91" t="s">
        <v>284</v>
      </c>
      <c r="C216" s="91" t="s">
        <v>822</v>
      </c>
      <c r="D216" s="91" t="s">
        <v>781</v>
      </c>
      <c r="E216" s="92" t="s">
        <v>782</v>
      </c>
      <c r="F216" s="93" t="s">
        <v>363</v>
      </c>
      <c r="G216" s="101">
        <v>0.96699999999999997</v>
      </c>
    </row>
    <row r="217" spans="1:7" x14ac:dyDescent="0.25">
      <c r="A217" s="90" t="s">
        <v>823</v>
      </c>
      <c r="B217" s="91" t="s">
        <v>284</v>
      </c>
      <c r="C217" s="91" t="s">
        <v>824</v>
      </c>
      <c r="D217" s="91" t="s">
        <v>785</v>
      </c>
      <c r="E217" s="92" t="s">
        <v>786</v>
      </c>
      <c r="F217" s="93" t="s">
        <v>363</v>
      </c>
      <c r="G217" s="101">
        <v>0.96699999999999997</v>
      </c>
    </row>
    <row r="218" spans="1:7" ht="22.5" x14ac:dyDescent="0.25">
      <c r="A218" s="90" t="s">
        <v>825</v>
      </c>
      <c r="B218" s="91" t="s">
        <v>284</v>
      </c>
      <c r="C218" s="91" t="s">
        <v>826</v>
      </c>
      <c r="D218" s="91" t="s">
        <v>789</v>
      </c>
      <c r="E218" s="92" t="s">
        <v>790</v>
      </c>
      <c r="F218" s="93" t="s">
        <v>363</v>
      </c>
      <c r="G218" s="101">
        <v>0.96699999999999997</v>
      </c>
    </row>
    <row r="219" spans="1:7" x14ac:dyDescent="0.25">
      <c r="A219" s="90" t="s">
        <v>827</v>
      </c>
      <c r="B219" s="91" t="s">
        <v>284</v>
      </c>
      <c r="C219" s="91" t="s">
        <v>828</v>
      </c>
      <c r="D219" s="91" t="s">
        <v>793</v>
      </c>
      <c r="E219" s="92" t="s">
        <v>794</v>
      </c>
      <c r="F219" s="93" t="s">
        <v>185</v>
      </c>
      <c r="G219" s="94">
        <v>6.9043799999999997</v>
      </c>
    </row>
    <row r="220" spans="1:7" x14ac:dyDescent="0.25">
      <c r="A220" s="90" t="s">
        <v>829</v>
      </c>
      <c r="B220" s="91" t="s">
        <v>284</v>
      </c>
      <c r="C220" s="91" t="s">
        <v>830</v>
      </c>
      <c r="D220" s="91" t="s">
        <v>831</v>
      </c>
      <c r="E220" s="92" t="s">
        <v>832</v>
      </c>
      <c r="F220" s="93" t="s">
        <v>363</v>
      </c>
      <c r="G220" s="101">
        <v>0.96699999999999997</v>
      </c>
    </row>
    <row r="221" spans="1:7" x14ac:dyDescent="0.25">
      <c r="A221" s="90" t="s">
        <v>833</v>
      </c>
      <c r="B221" s="91" t="s">
        <v>284</v>
      </c>
      <c r="C221" s="91" t="s">
        <v>834</v>
      </c>
      <c r="D221" s="91" t="s">
        <v>835</v>
      </c>
      <c r="E221" s="92" t="s">
        <v>836</v>
      </c>
      <c r="F221" s="93" t="s">
        <v>185</v>
      </c>
      <c r="G221" s="94">
        <v>9.6699999999999998E-3</v>
      </c>
    </row>
    <row r="222" spans="1:7" x14ac:dyDescent="0.25">
      <c r="A222" s="90"/>
      <c r="B222" s="310" t="s">
        <v>837</v>
      </c>
      <c r="C222" s="311"/>
      <c r="D222" s="311"/>
      <c r="E222" s="312"/>
      <c r="F222" s="93"/>
      <c r="G222" s="94"/>
    </row>
    <row r="223" spans="1:7" x14ac:dyDescent="0.25">
      <c r="A223" s="90" t="s">
        <v>838</v>
      </c>
      <c r="B223" s="91" t="s">
        <v>284</v>
      </c>
      <c r="C223" s="91" t="s">
        <v>839</v>
      </c>
      <c r="D223" s="91" t="s">
        <v>831</v>
      </c>
      <c r="E223" s="92" t="s">
        <v>832</v>
      </c>
      <c r="F223" s="93" t="s">
        <v>363</v>
      </c>
      <c r="G223" s="101">
        <v>0.217</v>
      </c>
    </row>
    <row r="224" spans="1:7" x14ac:dyDescent="0.25">
      <c r="A224" s="90" t="s">
        <v>840</v>
      </c>
      <c r="B224" s="91" t="s">
        <v>284</v>
      </c>
      <c r="C224" s="91" t="s">
        <v>841</v>
      </c>
      <c r="D224" s="91" t="s">
        <v>835</v>
      </c>
      <c r="E224" s="92" t="s">
        <v>836</v>
      </c>
      <c r="F224" s="93" t="s">
        <v>185</v>
      </c>
      <c r="G224" s="94">
        <v>2.1700000000000001E-3</v>
      </c>
    </row>
    <row r="225" spans="1:7" x14ac:dyDescent="0.25">
      <c r="A225" s="90"/>
      <c r="B225" s="310" t="s">
        <v>842</v>
      </c>
      <c r="C225" s="311"/>
      <c r="D225" s="311"/>
      <c r="E225" s="312"/>
      <c r="F225" s="93"/>
      <c r="G225" s="94"/>
    </row>
    <row r="226" spans="1:7" x14ac:dyDescent="0.25">
      <c r="A226" s="90" t="s">
        <v>843</v>
      </c>
      <c r="B226" s="91" t="s">
        <v>284</v>
      </c>
      <c r="C226" s="91" t="s">
        <v>844</v>
      </c>
      <c r="D226" s="91" t="s">
        <v>785</v>
      </c>
      <c r="E226" s="92" t="s">
        <v>786</v>
      </c>
      <c r="F226" s="93" t="s">
        <v>363</v>
      </c>
      <c r="G226" s="97">
        <v>0.16250000000000001</v>
      </c>
    </row>
    <row r="227" spans="1:7" ht="22.5" x14ac:dyDescent="0.25">
      <c r="A227" s="90" t="s">
        <v>845</v>
      </c>
      <c r="B227" s="91" t="s">
        <v>284</v>
      </c>
      <c r="C227" s="91" t="s">
        <v>846</v>
      </c>
      <c r="D227" s="91" t="s">
        <v>789</v>
      </c>
      <c r="E227" s="92" t="s">
        <v>790</v>
      </c>
      <c r="F227" s="93" t="s">
        <v>363</v>
      </c>
      <c r="G227" s="97">
        <v>0.16250000000000001</v>
      </c>
    </row>
    <row r="228" spans="1:7" x14ac:dyDescent="0.25">
      <c r="A228" s="90" t="s">
        <v>847</v>
      </c>
      <c r="B228" s="91" t="s">
        <v>284</v>
      </c>
      <c r="C228" s="91" t="s">
        <v>848</v>
      </c>
      <c r="D228" s="91" t="s">
        <v>793</v>
      </c>
      <c r="E228" s="92" t="s">
        <v>794</v>
      </c>
      <c r="F228" s="93" t="s">
        <v>185</v>
      </c>
      <c r="G228" s="94">
        <v>0.49725000000000003</v>
      </c>
    </row>
    <row r="229" spans="1:7" x14ac:dyDescent="0.25">
      <c r="A229" s="90" t="s">
        <v>849</v>
      </c>
      <c r="B229" s="91" t="s">
        <v>284</v>
      </c>
      <c r="C229" s="91" t="s">
        <v>850</v>
      </c>
      <c r="D229" s="91" t="s">
        <v>831</v>
      </c>
      <c r="E229" s="92" t="s">
        <v>832</v>
      </c>
      <c r="F229" s="93" t="s">
        <v>363</v>
      </c>
      <c r="G229" s="97">
        <v>0.16250000000000001</v>
      </c>
    </row>
    <row r="230" spans="1:7" x14ac:dyDescent="0.25">
      <c r="A230" s="90" t="s">
        <v>851</v>
      </c>
      <c r="B230" s="91" t="s">
        <v>284</v>
      </c>
      <c r="C230" s="91" t="s">
        <v>852</v>
      </c>
      <c r="D230" s="91" t="s">
        <v>835</v>
      </c>
      <c r="E230" s="92" t="s">
        <v>836</v>
      </c>
      <c r="F230" s="93" t="s">
        <v>185</v>
      </c>
      <c r="G230" s="102">
        <v>1.6249999999999999E-3</v>
      </c>
    </row>
    <row r="231" spans="1:7" x14ac:dyDescent="0.25">
      <c r="A231" s="90"/>
      <c r="B231" s="310" t="s">
        <v>853</v>
      </c>
      <c r="C231" s="311"/>
      <c r="D231" s="311"/>
      <c r="E231" s="312"/>
      <c r="F231" s="93"/>
      <c r="G231" s="102"/>
    </row>
    <row r="232" spans="1:7" x14ac:dyDescent="0.25">
      <c r="A232" s="90" t="s">
        <v>854</v>
      </c>
      <c r="B232" s="91" t="s">
        <v>284</v>
      </c>
      <c r="C232" s="91" t="s">
        <v>855</v>
      </c>
      <c r="D232" s="91" t="s">
        <v>831</v>
      </c>
      <c r="E232" s="92" t="s">
        <v>832</v>
      </c>
      <c r="F232" s="93" t="s">
        <v>363</v>
      </c>
      <c r="G232" s="101">
        <v>4.4999999999999998E-2</v>
      </c>
    </row>
    <row r="233" spans="1:7" x14ac:dyDescent="0.25">
      <c r="A233" s="90" t="s">
        <v>856</v>
      </c>
      <c r="B233" s="91" t="s">
        <v>284</v>
      </c>
      <c r="C233" s="91" t="s">
        <v>857</v>
      </c>
      <c r="D233" s="91" t="s">
        <v>835</v>
      </c>
      <c r="E233" s="92" t="s">
        <v>836</v>
      </c>
      <c r="F233" s="93" t="s">
        <v>185</v>
      </c>
      <c r="G233" s="94">
        <v>4.4999999999999999E-4</v>
      </c>
    </row>
    <row r="234" spans="1:7" x14ac:dyDescent="0.25">
      <c r="A234" s="90"/>
      <c r="B234" s="310" t="s">
        <v>858</v>
      </c>
      <c r="C234" s="311"/>
      <c r="D234" s="311"/>
      <c r="E234" s="312"/>
      <c r="F234" s="93"/>
      <c r="G234" s="94"/>
    </row>
    <row r="235" spans="1:7" ht="22.5" x14ac:dyDescent="0.25">
      <c r="A235" s="90" t="s">
        <v>859</v>
      </c>
      <c r="B235" s="91" t="s">
        <v>284</v>
      </c>
      <c r="C235" s="91" t="s">
        <v>860</v>
      </c>
      <c r="D235" s="91" t="s">
        <v>773</v>
      </c>
      <c r="E235" s="92" t="s">
        <v>774</v>
      </c>
      <c r="F235" s="93" t="s">
        <v>185</v>
      </c>
      <c r="G235" s="98">
        <v>15.8</v>
      </c>
    </row>
    <row r="236" spans="1:7" x14ac:dyDescent="0.25">
      <c r="A236" s="90" t="s">
        <v>861</v>
      </c>
      <c r="B236" s="91" t="s">
        <v>284</v>
      </c>
      <c r="C236" s="91" t="s">
        <v>862</v>
      </c>
      <c r="D236" s="91" t="s">
        <v>777</v>
      </c>
      <c r="E236" s="92" t="s">
        <v>778</v>
      </c>
      <c r="F236" s="93" t="s">
        <v>185</v>
      </c>
      <c r="G236" s="101">
        <v>16.116</v>
      </c>
    </row>
    <row r="237" spans="1:7" x14ac:dyDescent="0.25">
      <c r="A237" s="90" t="s">
        <v>863</v>
      </c>
      <c r="B237" s="91" t="s">
        <v>284</v>
      </c>
      <c r="C237" s="91" t="s">
        <v>864</v>
      </c>
      <c r="D237" s="91" t="s">
        <v>781</v>
      </c>
      <c r="E237" s="92" t="s">
        <v>782</v>
      </c>
      <c r="F237" s="93" t="s">
        <v>363</v>
      </c>
      <c r="G237" s="100">
        <v>1.58</v>
      </c>
    </row>
    <row r="238" spans="1:7" x14ac:dyDescent="0.25">
      <c r="A238" s="90" t="s">
        <v>865</v>
      </c>
      <c r="B238" s="91" t="s">
        <v>284</v>
      </c>
      <c r="C238" s="91" t="s">
        <v>866</v>
      </c>
      <c r="D238" s="91" t="s">
        <v>867</v>
      </c>
      <c r="E238" s="92" t="s">
        <v>868</v>
      </c>
      <c r="F238" s="93" t="s">
        <v>363</v>
      </c>
      <c r="G238" s="100">
        <v>1.58</v>
      </c>
    </row>
    <row r="239" spans="1:7" ht="22.5" x14ac:dyDescent="0.25">
      <c r="A239" s="90" t="s">
        <v>869</v>
      </c>
      <c r="B239" s="91" t="s">
        <v>284</v>
      </c>
      <c r="C239" s="91" t="s">
        <v>870</v>
      </c>
      <c r="D239" s="91" t="s">
        <v>871</v>
      </c>
      <c r="E239" s="92" t="s">
        <v>872</v>
      </c>
      <c r="F239" s="93" t="s">
        <v>363</v>
      </c>
      <c r="G239" s="100">
        <v>1.58</v>
      </c>
    </row>
    <row r="240" spans="1:7" x14ac:dyDescent="0.25">
      <c r="A240" s="90" t="s">
        <v>873</v>
      </c>
      <c r="B240" s="91" t="s">
        <v>284</v>
      </c>
      <c r="C240" s="91" t="s">
        <v>874</v>
      </c>
      <c r="D240" s="91" t="s">
        <v>793</v>
      </c>
      <c r="E240" s="92" t="s">
        <v>794</v>
      </c>
      <c r="F240" s="93" t="s">
        <v>185</v>
      </c>
      <c r="G240" s="97">
        <v>12.892799999999999</v>
      </c>
    </row>
    <row r="241" spans="1:7" x14ac:dyDescent="0.25">
      <c r="A241" s="90" t="s">
        <v>875</v>
      </c>
      <c r="B241" s="91" t="s">
        <v>284</v>
      </c>
      <c r="C241" s="91" t="s">
        <v>876</v>
      </c>
      <c r="D241" s="91" t="s">
        <v>877</v>
      </c>
      <c r="E241" s="92" t="s">
        <v>878</v>
      </c>
      <c r="F241" s="93" t="s">
        <v>297</v>
      </c>
      <c r="G241" s="101">
        <v>0.158</v>
      </c>
    </row>
    <row r="242" spans="1:7" x14ac:dyDescent="0.25">
      <c r="A242" s="90" t="s">
        <v>879</v>
      </c>
      <c r="B242" s="91" t="s">
        <v>284</v>
      </c>
      <c r="C242" s="91" t="s">
        <v>880</v>
      </c>
      <c r="D242" s="91" t="s">
        <v>306</v>
      </c>
      <c r="E242" s="92" t="s">
        <v>307</v>
      </c>
      <c r="F242" s="93" t="s">
        <v>297</v>
      </c>
      <c r="G242" s="101">
        <v>0.158</v>
      </c>
    </row>
    <row r="243" spans="1:7" x14ac:dyDescent="0.25">
      <c r="A243" s="90" t="s">
        <v>881</v>
      </c>
      <c r="B243" s="91" t="s">
        <v>284</v>
      </c>
      <c r="C243" s="91" t="s">
        <v>882</v>
      </c>
      <c r="D243" s="91" t="s">
        <v>831</v>
      </c>
      <c r="E243" s="92" t="s">
        <v>832</v>
      </c>
      <c r="F243" s="93" t="s">
        <v>363</v>
      </c>
      <c r="G243" s="100">
        <v>1.58</v>
      </c>
    </row>
    <row r="244" spans="1:7" x14ac:dyDescent="0.25">
      <c r="A244" s="90" t="s">
        <v>883</v>
      </c>
      <c r="B244" s="91" t="s">
        <v>284</v>
      </c>
      <c r="C244" s="91" t="s">
        <v>884</v>
      </c>
      <c r="D244" s="91" t="s">
        <v>835</v>
      </c>
      <c r="E244" s="92" t="s">
        <v>836</v>
      </c>
      <c r="F244" s="93" t="s">
        <v>185</v>
      </c>
      <c r="G244" s="97">
        <v>1.5800000000000002E-2</v>
      </c>
    </row>
    <row r="245" spans="1:7" x14ac:dyDescent="0.25">
      <c r="A245" s="90"/>
      <c r="B245" s="310" t="s">
        <v>885</v>
      </c>
      <c r="C245" s="311"/>
      <c r="D245" s="311"/>
      <c r="E245" s="312"/>
      <c r="F245" s="93"/>
      <c r="G245" s="97"/>
    </row>
    <row r="246" spans="1:7" x14ac:dyDescent="0.25">
      <c r="A246" s="90" t="s">
        <v>886</v>
      </c>
      <c r="B246" s="91" t="s">
        <v>284</v>
      </c>
      <c r="C246" s="91" t="s">
        <v>887</v>
      </c>
      <c r="D246" s="91" t="s">
        <v>888</v>
      </c>
      <c r="E246" s="92" t="s">
        <v>889</v>
      </c>
      <c r="F246" s="93" t="s">
        <v>185</v>
      </c>
      <c r="G246" s="100">
        <v>7.86</v>
      </c>
    </row>
    <row r="247" spans="1:7" x14ac:dyDescent="0.25">
      <c r="A247" s="90" t="s">
        <v>890</v>
      </c>
      <c r="B247" s="91" t="s">
        <v>284</v>
      </c>
      <c r="C247" s="91" t="s">
        <v>891</v>
      </c>
      <c r="D247" s="91" t="s">
        <v>892</v>
      </c>
      <c r="E247" s="92" t="s">
        <v>893</v>
      </c>
      <c r="F247" s="93" t="s">
        <v>185</v>
      </c>
      <c r="G247" s="101">
        <v>8.6460000000000008</v>
      </c>
    </row>
    <row r="248" spans="1:7" x14ac:dyDescent="0.25">
      <c r="A248" s="90" t="s">
        <v>894</v>
      </c>
      <c r="B248" s="91" t="s">
        <v>284</v>
      </c>
      <c r="C248" s="91" t="s">
        <v>895</v>
      </c>
      <c r="D248" s="91" t="s">
        <v>867</v>
      </c>
      <c r="E248" s="92" t="s">
        <v>868</v>
      </c>
      <c r="F248" s="93" t="s">
        <v>363</v>
      </c>
      <c r="G248" s="101">
        <v>0.65500000000000003</v>
      </c>
    </row>
    <row r="249" spans="1:7" ht="22.5" x14ac:dyDescent="0.25">
      <c r="A249" s="90" t="s">
        <v>896</v>
      </c>
      <c r="B249" s="91" t="s">
        <v>284</v>
      </c>
      <c r="C249" s="91" t="s">
        <v>897</v>
      </c>
      <c r="D249" s="91" t="s">
        <v>871</v>
      </c>
      <c r="E249" s="92" t="s">
        <v>872</v>
      </c>
      <c r="F249" s="93" t="s">
        <v>363</v>
      </c>
      <c r="G249" s="101">
        <v>0.65500000000000003</v>
      </c>
    </row>
    <row r="250" spans="1:7" x14ac:dyDescent="0.25">
      <c r="A250" s="90" t="s">
        <v>898</v>
      </c>
      <c r="B250" s="91" t="s">
        <v>284</v>
      </c>
      <c r="C250" s="91" t="s">
        <v>899</v>
      </c>
      <c r="D250" s="91" t="s">
        <v>793</v>
      </c>
      <c r="E250" s="92" t="s">
        <v>794</v>
      </c>
      <c r="F250" s="93" t="s">
        <v>185</v>
      </c>
      <c r="G250" s="97">
        <v>4.0086000000000004</v>
      </c>
    </row>
    <row r="251" spans="1:7" x14ac:dyDescent="0.25">
      <c r="A251" s="90" t="s">
        <v>900</v>
      </c>
      <c r="B251" s="91" t="s">
        <v>284</v>
      </c>
      <c r="C251" s="91" t="s">
        <v>901</v>
      </c>
      <c r="D251" s="91" t="s">
        <v>877</v>
      </c>
      <c r="E251" s="92" t="s">
        <v>878</v>
      </c>
      <c r="F251" s="93" t="s">
        <v>297</v>
      </c>
      <c r="G251" s="97">
        <v>6.5500000000000003E-2</v>
      </c>
    </row>
    <row r="252" spans="1:7" x14ac:dyDescent="0.25">
      <c r="A252" s="90" t="s">
        <v>902</v>
      </c>
      <c r="B252" s="91" t="s">
        <v>284</v>
      </c>
      <c r="C252" s="91" t="s">
        <v>903</v>
      </c>
      <c r="D252" s="91" t="s">
        <v>306</v>
      </c>
      <c r="E252" s="92" t="s">
        <v>307</v>
      </c>
      <c r="F252" s="93" t="s">
        <v>297</v>
      </c>
      <c r="G252" s="97">
        <v>6.5500000000000003E-2</v>
      </c>
    </row>
    <row r="253" spans="1:7" x14ac:dyDescent="0.25">
      <c r="A253" s="90" t="s">
        <v>904</v>
      </c>
      <c r="B253" s="91" t="s">
        <v>284</v>
      </c>
      <c r="C253" s="91" t="s">
        <v>905</v>
      </c>
      <c r="D253" s="91" t="s">
        <v>831</v>
      </c>
      <c r="E253" s="92" t="s">
        <v>832</v>
      </c>
      <c r="F253" s="93" t="s">
        <v>363</v>
      </c>
      <c r="G253" s="101">
        <v>0.65500000000000003</v>
      </c>
    </row>
    <row r="254" spans="1:7" x14ac:dyDescent="0.25">
      <c r="A254" s="90" t="s">
        <v>906</v>
      </c>
      <c r="B254" s="91" t="s">
        <v>284</v>
      </c>
      <c r="C254" s="91" t="s">
        <v>907</v>
      </c>
      <c r="D254" s="91" t="s">
        <v>835</v>
      </c>
      <c r="E254" s="92" t="s">
        <v>836</v>
      </c>
      <c r="F254" s="93" t="s">
        <v>185</v>
      </c>
      <c r="G254" s="94">
        <v>6.5500000000000003E-3</v>
      </c>
    </row>
    <row r="255" spans="1:7" x14ac:dyDescent="0.25">
      <c r="A255" s="90"/>
      <c r="B255" s="310" t="s">
        <v>908</v>
      </c>
      <c r="C255" s="311"/>
      <c r="D255" s="311"/>
      <c r="E255" s="312"/>
      <c r="F255" s="93"/>
      <c r="G255" s="94"/>
    </row>
    <row r="256" spans="1:7" ht="22.5" x14ac:dyDescent="0.25">
      <c r="A256" s="90" t="s">
        <v>909</v>
      </c>
      <c r="B256" s="91" t="s">
        <v>284</v>
      </c>
      <c r="C256" s="91" t="s">
        <v>910</v>
      </c>
      <c r="D256" s="91" t="s">
        <v>773</v>
      </c>
      <c r="E256" s="92" t="s">
        <v>774</v>
      </c>
      <c r="F256" s="93" t="s">
        <v>185</v>
      </c>
      <c r="G256" s="98">
        <v>1.2</v>
      </c>
    </row>
    <row r="257" spans="1:7" x14ac:dyDescent="0.25">
      <c r="A257" s="90" t="s">
        <v>911</v>
      </c>
      <c r="B257" s="91" t="s">
        <v>284</v>
      </c>
      <c r="C257" s="91" t="s">
        <v>912</v>
      </c>
      <c r="D257" s="91" t="s">
        <v>777</v>
      </c>
      <c r="E257" s="92" t="s">
        <v>778</v>
      </c>
      <c r="F257" s="93" t="s">
        <v>185</v>
      </c>
      <c r="G257" s="101">
        <v>1.224</v>
      </c>
    </row>
    <row r="258" spans="1:7" x14ac:dyDescent="0.25">
      <c r="A258" s="90" t="s">
        <v>913</v>
      </c>
      <c r="B258" s="91" t="s">
        <v>284</v>
      </c>
      <c r="C258" s="91" t="s">
        <v>914</v>
      </c>
      <c r="D258" s="91" t="s">
        <v>781</v>
      </c>
      <c r="E258" s="92" t="s">
        <v>782</v>
      </c>
      <c r="F258" s="93" t="s">
        <v>363</v>
      </c>
      <c r="G258" s="100">
        <v>0.12</v>
      </c>
    </row>
    <row r="259" spans="1:7" x14ac:dyDescent="0.25">
      <c r="A259" s="90" t="s">
        <v>915</v>
      </c>
      <c r="B259" s="91" t="s">
        <v>284</v>
      </c>
      <c r="C259" s="91" t="s">
        <v>916</v>
      </c>
      <c r="D259" s="91" t="s">
        <v>867</v>
      </c>
      <c r="E259" s="92" t="s">
        <v>868</v>
      </c>
      <c r="F259" s="93" t="s">
        <v>363</v>
      </c>
      <c r="G259" s="100">
        <v>0.12</v>
      </c>
    </row>
    <row r="260" spans="1:7" ht="22.5" x14ac:dyDescent="0.25">
      <c r="A260" s="90" t="s">
        <v>917</v>
      </c>
      <c r="B260" s="91" t="s">
        <v>284</v>
      </c>
      <c r="C260" s="91" t="s">
        <v>918</v>
      </c>
      <c r="D260" s="91" t="s">
        <v>871</v>
      </c>
      <c r="E260" s="92" t="s">
        <v>872</v>
      </c>
      <c r="F260" s="93" t="s">
        <v>363</v>
      </c>
      <c r="G260" s="100">
        <v>0.12</v>
      </c>
    </row>
    <row r="261" spans="1:7" x14ac:dyDescent="0.25">
      <c r="A261" s="90" t="s">
        <v>919</v>
      </c>
      <c r="B261" s="91" t="s">
        <v>284</v>
      </c>
      <c r="C261" s="91" t="s">
        <v>920</v>
      </c>
      <c r="D261" s="91" t="s">
        <v>793</v>
      </c>
      <c r="E261" s="92" t="s">
        <v>794</v>
      </c>
      <c r="F261" s="93" t="s">
        <v>185</v>
      </c>
      <c r="G261" s="97">
        <v>1.1015999999999999</v>
      </c>
    </row>
    <row r="262" spans="1:7" x14ac:dyDescent="0.25">
      <c r="A262" s="90" t="s">
        <v>921</v>
      </c>
      <c r="B262" s="91" t="s">
        <v>284</v>
      </c>
      <c r="C262" s="91" t="s">
        <v>922</v>
      </c>
      <c r="D262" s="91" t="s">
        <v>877</v>
      </c>
      <c r="E262" s="92" t="s">
        <v>878</v>
      </c>
      <c r="F262" s="93" t="s">
        <v>297</v>
      </c>
      <c r="G262" s="101">
        <v>1.2E-2</v>
      </c>
    </row>
    <row r="263" spans="1:7" x14ac:dyDescent="0.25">
      <c r="A263" s="90" t="s">
        <v>923</v>
      </c>
      <c r="B263" s="91" t="s">
        <v>284</v>
      </c>
      <c r="C263" s="91" t="s">
        <v>924</v>
      </c>
      <c r="D263" s="91" t="s">
        <v>306</v>
      </c>
      <c r="E263" s="92" t="s">
        <v>307</v>
      </c>
      <c r="F263" s="93" t="s">
        <v>297</v>
      </c>
      <c r="G263" s="101">
        <v>1.2E-2</v>
      </c>
    </row>
    <row r="264" spans="1:7" x14ac:dyDescent="0.25">
      <c r="A264" s="90" t="s">
        <v>925</v>
      </c>
      <c r="B264" s="91" t="s">
        <v>284</v>
      </c>
      <c r="C264" s="91" t="s">
        <v>926</v>
      </c>
      <c r="D264" s="91" t="s">
        <v>927</v>
      </c>
      <c r="E264" s="92" t="s">
        <v>928</v>
      </c>
      <c r="F264" s="93" t="s">
        <v>363</v>
      </c>
      <c r="G264" s="100">
        <v>0.12</v>
      </c>
    </row>
    <row r="265" spans="1:7" x14ac:dyDescent="0.25">
      <c r="A265" s="90" t="s">
        <v>929</v>
      </c>
      <c r="B265" s="91" t="s">
        <v>284</v>
      </c>
      <c r="C265" s="91" t="s">
        <v>930</v>
      </c>
      <c r="D265" s="91" t="s">
        <v>931</v>
      </c>
      <c r="E265" s="92" t="s">
        <v>932</v>
      </c>
      <c r="F265" s="93" t="s">
        <v>363</v>
      </c>
      <c r="G265" s="100">
        <v>0.12</v>
      </c>
    </row>
    <row r="266" spans="1:7" x14ac:dyDescent="0.25">
      <c r="A266" s="90" t="s">
        <v>933</v>
      </c>
      <c r="B266" s="91" t="s">
        <v>284</v>
      </c>
      <c r="C266" s="91" t="s">
        <v>934</v>
      </c>
      <c r="D266" s="91" t="s">
        <v>935</v>
      </c>
      <c r="E266" s="92" t="s">
        <v>936</v>
      </c>
      <c r="F266" s="93" t="s">
        <v>371</v>
      </c>
      <c r="G266" s="100">
        <v>12.24</v>
      </c>
    </row>
    <row r="267" spans="1:7" x14ac:dyDescent="0.25">
      <c r="A267" s="90" t="s">
        <v>937</v>
      </c>
      <c r="B267" s="91" t="s">
        <v>284</v>
      </c>
      <c r="C267" s="91" t="s">
        <v>938</v>
      </c>
      <c r="D267" s="91" t="s">
        <v>939</v>
      </c>
      <c r="E267" s="92" t="s">
        <v>940</v>
      </c>
      <c r="F267" s="93" t="s">
        <v>380</v>
      </c>
      <c r="G267" s="99">
        <v>6</v>
      </c>
    </row>
    <row r="268" spans="1:7" x14ac:dyDescent="0.25">
      <c r="A268" s="90"/>
      <c r="B268" s="310" t="s">
        <v>941</v>
      </c>
      <c r="C268" s="311"/>
      <c r="D268" s="311"/>
      <c r="E268" s="312"/>
      <c r="F268" s="93"/>
      <c r="G268" s="99"/>
    </row>
    <row r="269" spans="1:7" x14ac:dyDescent="0.25">
      <c r="A269" s="90" t="s">
        <v>942</v>
      </c>
      <c r="B269" s="91" t="s">
        <v>284</v>
      </c>
      <c r="C269" s="91" t="s">
        <v>943</v>
      </c>
      <c r="D269" s="91" t="s">
        <v>888</v>
      </c>
      <c r="E269" s="92" t="s">
        <v>889</v>
      </c>
      <c r="F269" s="93" t="s">
        <v>185</v>
      </c>
      <c r="G269" s="100">
        <v>6.78</v>
      </c>
    </row>
    <row r="270" spans="1:7" x14ac:dyDescent="0.25">
      <c r="A270" s="90" t="s">
        <v>944</v>
      </c>
      <c r="B270" s="91" t="s">
        <v>284</v>
      </c>
      <c r="C270" s="91" t="s">
        <v>945</v>
      </c>
      <c r="D270" s="91" t="s">
        <v>892</v>
      </c>
      <c r="E270" s="92" t="s">
        <v>893</v>
      </c>
      <c r="F270" s="93" t="s">
        <v>185</v>
      </c>
      <c r="G270" s="101">
        <v>7.4580000000000002</v>
      </c>
    </row>
    <row r="271" spans="1:7" x14ac:dyDescent="0.25">
      <c r="A271" s="90" t="s">
        <v>946</v>
      </c>
      <c r="B271" s="91" t="s">
        <v>284</v>
      </c>
      <c r="C271" s="91" t="s">
        <v>947</v>
      </c>
      <c r="D271" s="91" t="s">
        <v>867</v>
      </c>
      <c r="E271" s="92" t="s">
        <v>868</v>
      </c>
      <c r="F271" s="93" t="s">
        <v>363</v>
      </c>
      <c r="G271" s="101">
        <v>0.56499999999999995</v>
      </c>
    </row>
    <row r="272" spans="1:7" ht="22.5" x14ac:dyDescent="0.25">
      <c r="A272" s="90" t="s">
        <v>948</v>
      </c>
      <c r="B272" s="91" t="s">
        <v>284</v>
      </c>
      <c r="C272" s="91" t="s">
        <v>949</v>
      </c>
      <c r="D272" s="91" t="s">
        <v>871</v>
      </c>
      <c r="E272" s="92" t="s">
        <v>872</v>
      </c>
      <c r="F272" s="93" t="s">
        <v>363</v>
      </c>
      <c r="G272" s="101">
        <v>0.56499999999999995</v>
      </c>
    </row>
    <row r="273" spans="1:7" x14ac:dyDescent="0.25">
      <c r="A273" s="90" t="s">
        <v>950</v>
      </c>
      <c r="B273" s="91" t="s">
        <v>284</v>
      </c>
      <c r="C273" s="91" t="s">
        <v>951</v>
      </c>
      <c r="D273" s="91" t="s">
        <v>793</v>
      </c>
      <c r="E273" s="92" t="s">
        <v>794</v>
      </c>
      <c r="F273" s="93" t="s">
        <v>185</v>
      </c>
      <c r="G273" s="97">
        <v>4.0340999999999996</v>
      </c>
    </row>
    <row r="274" spans="1:7" x14ac:dyDescent="0.25">
      <c r="A274" s="90" t="s">
        <v>952</v>
      </c>
      <c r="B274" s="91" t="s">
        <v>284</v>
      </c>
      <c r="C274" s="91" t="s">
        <v>953</v>
      </c>
      <c r="D274" s="91" t="s">
        <v>877</v>
      </c>
      <c r="E274" s="92" t="s">
        <v>878</v>
      </c>
      <c r="F274" s="93" t="s">
        <v>297</v>
      </c>
      <c r="G274" s="97">
        <v>5.6500000000000002E-2</v>
      </c>
    </row>
    <row r="275" spans="1:7" x14ac:dyDescent="0.25">
      <c r="A275" s="90" t="s">
        <v>954</v>
      </c>
      <c r="B275" s="91" t="s">
        <v>284</v>
      </c>
      <c r="C275" s="91" t="s">
        <v>955</v>
      </c>
      <c r="D275" s="91" t="s">
        <v>306</v>
      </c>
      <c r="E275" s="92" t="s">
        <v>307</v>
      </c>
      <c r="F275" s="93" t="s">
        <v>297</v>
      </c>
      <c r="G275" s="97">
        <v>5.6500000000000002E-2</v>
      </c>
    </row>
    <row r="276" spans="1:7" x14ac:dyDescent="0.25">
      <c r="A276" s="90" t="s">
        <v>956</v>
      </c>
      <c r="B276" s="91" t="s">
        <v>284</v>
      </c>
      <c r="C276" s="91" t="s">
        <v>957</v>
      </c>
      <c r="D276" s="91" t="s">
        <v>927</v>
      </c>
      <c r="E276" s="92" t="s">
        <v>928</v>
      </c>
      <c r="F276" s="93" t="s">
        <v>363</v>
      </c>
      <c r="G276" s="101">
        <v>0.56499999999999995</v>
      </c>
    </row>
    <row r="277" spans="1:7" x14ac:dyDescent="0.25">
      <c r="A277" s="90" t="s">
        <v>958</v>
      </c>
      <c r="B277" s="91" t="s">
        <v>284</v>
      </c>
      <c r="C277" s="91" t="s">
        <v>959</v>
      </c>
      <c r="D277" s="91" t="s">
        <v>931</v>
      </c>
      <c r="E277" s="92" t="s">
        <v>932</v>
      </c>
      <c r="F277" s="93" t="s">
        <v>363</v>
      </c>
      <c r="G277" s="101">
        <v>0.56499999999999995</v>
      </c>
    </row>
    <row r="278" spans="1:7" x14ac:dyDescent="0.25">
      <c r="A278" s="90" t="s">
        <v>960</v>
      </c>
      <c r="B278" s="91" t="s">
        <v>284</v>
      </c>
      <c r="C278" s="91" t="s">
        <v>961</v>
      </c>
      <c r="D278" s="91" t="s">
        <v>935</v>
      </c>
      <c r="E278" s="92" t="s">
        <v>936</v>
      </c>
      <c r="F278" s="93" t="s">
        <v>371</v>
      </c>
      <c r="G278" s="100">
        <v>57.63</v>
      </c>
    </row>
    <row r="279" spans="1:7" x14ac:dyDescent="0.25">
      <c r="A279" s="90" t="s">
        <v>962</v>
      </c>
      <c r="B279" s="91" t="s">
        <v>284</v>
      </c>
      <c r="C279" s="91" t="s">
        <v>963</v>
      </c>
      <c r="D279" s="91" t="s">
        <v>939</v>
      </c>
      <c r="E279" s="92" t="s">
        <v>940</v>
      </c>
      <c r="F279" s="93" t="s">
        <v>380</v>
      </c>
      <c r="G279" s="100">
        <v>28.25</v>
      </c>
    </row>
    <row r="280" spans="1:7" x14ac:dyDescent="0.25">
      <c r="A280" s="90"/>
      <c r="B280" s="310" t="s">
        <v>964</v>
      </c>
      <c r="C280" s="311"/>
      <c r="D280" s="311"/>
      <c r="E280" s="312"/>
      <c r="F280" s="93"/>
      <c r="G280" s="100"/>
    </row>
    <row r="281" spans="1:7" ht="22.5" x14ac:dyDescent="0.25">
      <c r="A281" s="90" t="s">
        <v>965</v>
      </c>
      <c r="B281" s="91" t="s">
        <v>284</v>
      </c>
      <c r="C281" s="91" t="s">
        <v>966</v>
      </c>
      <c r="D281" s="91" t="s">
        <v>773</v>
      </c>
      <c r="E281" s="92" t="s">
        <v>774</v>
      </c>
      <c r="F281" s="93" t="s">
        <v>185</v>
      </c>
      <c r="G281" s="98">
        <v>6.2</v>
      </c>
    </row>
    <row r="282" spans="1:7" x14ac:dyDescent="0.25">
      <c r="A282" s="90" t="s">
        <v>967</v>
      </c>
      <c r="B282" s="91" t="s">
        <v>284</v>
      </c>
      <c r="C282" s="91" t="s">
        <v>968</v>
      </c>
      <c r="D282" s="91" t="s">
        <v>777</v>
      </c>
      <c r="E282" s="92" t="s">
        <v>778</v>
      </c>
      <c r="F282" s="93" t="s">
        <v>185</v>
      </c>
      <c r="G282" s="101">
        <v>6.3239999999999998</v>
      </c>
    </row>
    <row r="283" spans="1:7" x14ac:dyDescent="0.25">
      <c r="A283" s="90" t="s">
        <v>969</v>
      </c>
      <c r="B283" s="91" t="s">
        <v>284</v>
      </c>
      <c r="C283" s="91" t="s">
        <v>970</v>
      </c>
      <c r="D283" s="91" t="s">
        <v>781</v>
      </c>
      <c r="E283" s="92" t="s">
        <v>782</v>
      </c>
      <c r="F283" s="93" t="s">
        <v>363</v>
      </c>
      <c r="G283" s="100">
        <v>0.62</v>
      </c>
    </row>
    <row r="284" spans="1:7" x14ac:dyDescent="0.25">
      <c r="A284" s="90" t="s">
        <v>971</v>
      </c>
      <c r="B284" s="91" t="s">
        <v>284</v>
      </c>
      <c r="C284" s="91" t="s">
        <v>972</v>
      </c>
      <c r="D284" s="91" t="s">
        <v>867</v>
      </c>
      <c r="E284" s="92" t="s">
        <v>868</v>
      </c>
      <c r="F284" s="93" t="s">
        <v>363</v>
      </c>
      <c r="G284" s="100">
        <v>0.62</v>
      </c>
    </row>
    <row r="285" spans="1:7" ht="22.5" x14ac:dyDescent="0.25">
      <c r="A285" s="90" t="s">
        <v>973</v>
      </c>
      <c r="B285" s="91" t="s">
        <v>284</v>
      </c>
      <c r="C285" s="91" t="s">
        <v>974</v>
      </c>
      <c r="D285" s="91" t="s">
        <v>871</v>
      </c>
      <c r="E285" s="92" t="s">
        <v>872</v>
      </c>
      <c r="F285" s="93" t="s">
        <v>363</v>
      </c>
      <c r="G285" s="100">
        <v>0.62</v>
      </c>
    </row>
    <row r="286" spans="1:7" x14ac:dyDescent="0.25">
      <c r="A286" s="90" t="s">
        <v>975</v>
      </c>
      <c r="B286" s="91" t="s">
        <v>284</v>
      </c>
      <c r="C286" s="91" t="s">
        <v>976</v>
      </c>
      <c r="D286" s="91" t="s">
        <v>793</v>
      </c>
      <c r="E286" s="92" t="s">
        <v>794</v>
      </c>
      <c r="F286" s="93" t="s">
        <v>185</v>
      </c>
      <c r="G286" s="97">
        <v>5.0591999999999997</v>
      </c>
    </row>
    <row r="287" spans="1:7" x14ac:dyDescent="0.25">
      <c r="A287" s="90" t="s">
        <v>977</v>
      </c>
      <c r="B287" s="91" t="s">
        <v>284</v>
      </c>
      <c r="C287" s="91" t="s">
        <v>978</v>
      </c>
      <c r="D287" s="91" t="s">
        <v>877</v>
      </c>
      <c r="E287" s="92" t="s">
        <v>878</v>
      </c>
      <c r="F287" s="93" t="s">
        <v>297</v>
      </c>
      <c r="G287" s="101">
        <v>6.2E-2</v>
      </c>
    </row>
    <row r="288" spans="1:7" x14ac:dyDescent="0.25">
      <c r="A288" s="90" t="s">
        <v>979</v>
      </c>
      <c r="B288" s="91" t="s">
        <v>284</v>
      </c>
      <c r="C288" s="91" t="s">
        <v>980</v>
      </c>
      <c r="D288" s="91" t="s">
        <v>306</v>
      </c>
      <c r="E288" s="92" t="s">
        <v>307</v>
      </c>
      <c r="F288" s="93" t="s">
        <v>297</v>
      </c>
      <c r="G288" s="101">
        <v>6.2E-2</v>
      </c>
    </row>
    <row r="289" spans="1:7" ht="22.5" x14ac:dyDescent="0.25">
      <c r="A289" s="90" t="s">
        <v>981</v>
      </c>
      <c r="B289" s="91" t="s">
        <v>284</v>
      </c>
      <c r="C289" s="91" t="s">
        <v>982</v>
      </c>
      <c r="D289" s="91" t="s">
        <v>797</v>
      </c>
      <c r="E289" s="92" t="s">
        <v>798</v>
      </c>
      <c r="F289" s="93" t="s">
        <v>363</v>
      </c>
      <c r="G289" s="100">
        <v>0.62</v>
      </c>
    </row>
    <row r="290" spans="1:7" x14ac:dyDescent="0.25">
      <c r="A290" s="90" t="s">
        <v>983</v>
      </c>
      <c r="B290" s="91" t="s">
        <v>284</v>
      </c>
      <c r="C290" s="91" t="s">
        <v>984</v>
      </c>
      <c r="D290" s="91" t="s">
        <v>801</v>
      </c>
      <c r="E290" s="92" t="s">
        <v>802</v>
      </c>
      <c r="F290" s="93" t="s">
        <v>297</v>
      </c>
      <c r="G290" s="94">
        <v>-0.15251999999999999</v>
      </c>
    </row>
    <row r="291" spans="1:7" x14ac:dyDescent="0.25">
      <c r="A291" s="90" t="s">
        <v>985</v>
      </c>
      <c r="B291" s="91" t="s">
        <v>284</v>
      </c>
      <c r="C291" s="91" t="s">
        <v>986</v>
      </c>
      <c r="D291" s="91" t="s">
        <v>805</v>
      </c>
      <c r="E291" s="92" t="s">
        <v>806</v>
      </c>
      <c r="F291" s="93" t="s">
        <v>807</v>
      </c>
      <c r="G291" s="100">
        <v>152.52000000000001</v>
      </c>
    </row>
    <row r="292" spans="1:7" x14ac:dyDescent="0.25">
      <c r="A292" s="90" t="s">
        <v>987</v>
      </c>
      <c r="B292" s="91" t="s">
        <v>284</v>
      </c>
      <c r="C292" s="91" t="s">
        <v>988</v>
      </c>
      <c r="D292" s="91" t="s">
        <v>810</v>
      </c>
      <c r="E292" s="92" t="s">
        <v>811</v>
      </c>
      <c r="F292" s="93" t="s">
        <v>371</v>
      </c>
      <c r="G292" s="100">
        <v>71.92</v>
      </c>
    </row>
    <row r="293" spans="1:7" ht="33.75" x14ac:dyDescent="0.25">
      <c r="A293" s="90" t="s">
        <v>989</v>
      </c>
      <c r="B293" s="91" t="s">
        <v>284</v>
      </c>
      <c r="C293" s="91" t="s">
        <v>990</v>
      </c>
      <c r="D293" s="91" t="s">
        <v>814</v>
      </c>
      <c r="E293" s="92" t="s">
        <v>815</v>
      </c>
      <c r="F293" s="93" t="s">
        <v>363</v>
      </c>
      <c r="G293" s="100">
        <v>0.62</v>
      </c>
    </row>
    <row r="294" spans="1:7" x14ac:dyDescent="0.25">
      <c r="A294" s="90"/>
      <c r="B294" s="310" t="s">
        <v>991</v>
      </c>
      <c r="C294" s="311"/>
      <c r="D294" s="311"/>
      <c r="E294" s="312"/>
      <c r="F294" s="93"/>
      <c r="G294" s="100"/>
    </row>
    <row r="295" spans="1:7" x14ac:dyDescent="0.25">
      <c r="A295" s="90" t="s">
        <v>992</v>
      </c>
      <c r="B295" s="91" t="s">
        <v>284</v>
      </c>
      <c r="C295" s="91" t="s">
        <v>993</v>
      </c>
      <c r="D295" s="91" t="s">
        <v>888</v>
      </c>
      <c r="E295" s="92" t="s">
        <v>889</v>
      </c>
      <c r="F295" s="93" t="s">
        <v>185</v>
      </c>
      <c r="G295" s="100">
        <v>4.68</v>
      </c>
    </row>
    <row r="296" spans="1:7" x14ac:dyDescent="0.25">
      <c r="A296" s="90" t="s">
        <v>994</v>
      </c>
      <c r="B296" s="91" t="s">
        <v>284</v>
      </c>
      <c r="C296" s="91" t="s">
        <v>995</v>
      </c>
      <c r="D296" s="91" t="s">
        <v>892</v>
      </c>
      <c r="E296" s="92" t="s">
        <v>893</v>
      </c>
      <c r="F296" s="93" t="s">
        <v>185</v>
      </c>
      <c r="G296" s="101">
        <v>5.1479999999999997</v>
      </c>
    </row>
    <row r="297" spans="1:7" x14ac:dyDescent="0.25">
      <c r="A297" s="90" t="s">
        <v>996</v>
      </c>
      <c r="B297" s="91" t="s">
        <v>284</v>
      </c>
      <c r="C297" s="91" t="s">
        <v>997</v>
      </c>
      <c r="D297" s="91" t="s">
        <v>867</v>
      </c>
      <c r="E297" s="92" t="s">
        <v>868</v>
      </c>
      <c r="F297" s="93" t="s">
        <v>363</v>
      </c>
      <c r="G297" s="100">
        <v>0.39</v>
      </c>
    </row>
    <row r="298" spans="1:7" ht="22.5" x14ac:dyDescent="0.25">
      <c r="A298" s="90" t="s">
        <v>998</v>
      </c>
      <c r="B298" s="91" t="s">
        <v>284</v>
      </c>
      <c r="C298" s="91" t="s">
        <v>999</v>
      </c>
      <c r="D298" s="91" t="s">
        <v>871</v>
      </c>
      <c r="E298" s="92" t="s">
        <v>872</v>
      </c>
      <c r="F298" s="93" t="s">
        <v>363</v>
      </c>
      <c r="G298" s="100">
        <v>0.39</v>
      </c>
    </row>
    <row r="299" spans="1:7" x14ac:dyDescent="0.25">
      <c r="A299" s="90" t="s">
        <v>1000</v>
      </c>
      <c r="B299" s="91" t="s">
        <v>284</v>
      </c>
      <c r="C299" s="91" t="s">
        <v>1001</v>
      </c>
      <c r="D299" s="91" t="s">
        <v>793</v>
      </c>
      <c r="E299" s="92" t="s">
        <v>794</v>
      </c>
      <c r="F299" s="93" t="s">
        <v>185</v>
      </c>
      <c r="G299" s="97">
        <v>2.3868</v>
      </c>
    </row>
    <row r="300" spans="1:7" x14ac:dyDescent="0.25">
      <c r="A300" s="90" t="s">
        <v>1002</v>
      </c>
      <c r="B300" s="91" t="s">
        <v>284</v>
      </c>
      <c r="C300" s="91" t="s">
        <v>1003</v>
      </c>
      <c r="D300" s="91" t="s">
        <v>877</v>
      </c>
      <c r="E300" s="92" t="s">
        <v>878</v>
      </c>
      <c r="F300" s="93" t="s">
        <v>297</v>
      </c>
      <c r="G300" s="101">
        <v>3.9E-2</v>
      </c>
    </row>
    <row r="301" spans="1:7" x14ac:dyDescent="0.25">
      <c r="A301" s="90" t="s">
        <v>1004</v>
      </c>
      <c r="B301" s="91" t="s">
        <v>284</v>
      </c>
      <c r="C301" s="91" t="s">
        <v>1005</v>
      </c>
      <c r="D301" s="91" t="s">
        <v>306</v>
      </c>
      <c r="E301" s="92" t="s">
        <v>307</v>
      </c>
      <c r="F301" s="93" t="s">
        <v>297</v>
      </c>
      <c r="G301" s="101">
        <v>3.9E-2</v>
      </c>
    </row>
    <row r="302" spans="1:7" ht="22.5" x14ac:dyDescent="0.25">
      <c r="A302" s="90" t="s">
        <v>1006</v>
      </c>
      <c r="B302" s="91" t="s">
        <v>284</v>
      </c>
      <c r="C302" s="91" t="s">
        <v>1007</v>
      </c>
      <c r="D302" s="91" t="s">
        <v>797</v>
      </c>
      <c r="E302" s="92" t="s">
        <v>798</v>
      </c>
      <c r="F302" s="93" t="s">
        <v>363</v>
      </c>
      <c r="G302" s="100">
        <v>0.39</v>
      </c>
    </row>
    <row r="303" spans="1:7" x14ac:dyDescent="0.25">
      <c r="A303" s="90" t="s">
        <v>1008</v>
      </c>
      <c r="B303" s="91" t="s">
        <v>284</v>
      </c>
      <c r="C303" s="91" t="s">
        <v>1009</v>
      </c>
      <c r="D303" s="91" t="s">
        <v>801</v>
      </c>
      <c r="E303" s="92" t="s">
        <v>802</v>
      </c>
      <c r="F303" s="93" t="s">
        <v>297</v>
      </c>
      <c r="G303" s="94">
        <v>-9.5939999999999998E-2</v>
      </c>
    </row>
    <row r="304" spans="1:7" x14ac:dyDescent="0.25">
      <c r="A304" s="90" t="s">
        <v>1010</v>
      </c>
      <c r="B304" s="91" t="s">
        <v>284</v>
      </c>
      <c r="C304" s="91" t="s">
        <v>1011</v>
      </c>
      <c r="D304" s="91" t="s">
        <v>805</v>
      </c>
      <c r="E304" s="92" t="s">
        <v>806</v>
      </c>
      <c r="F304" s="93" t="s">
        <v>807</v>
      </c>
      <c r="G304" s="100">
        <v>95.94</v>
      </c>
    </row>
    <row r="305" spans="1:7" x14ac:dyDescent="0.25">
      <c r="A305" s="90" t="s">
        <v>1012</v>
      </c>
      <c r="B305" s="91" t="s">
        <v>284</v>
      </c>
      <c r="C305" s="91" t="s">
        <v>1013</v>
      </c>
      <c r="D305" s="91" t="s">
        <v>810</v>
      </c>
      <c r="E305" s="92" t="s">
        <v>811</v>
      </c>
      <c r="F305" s="93" t="s">
        <v>371</v>
      </c>
      <c r="G305" s="100">
        <v>45.24</v>
      </c>
    </row>
    <row r="306" spans="1:7" ht="33.75" x14ac:dyDescent="0.25">
      <c r="A306" s="90" t="s">
        <v>1014</v>
      </c>
      <c r="B306" s="91" t="s">
        <v>284</v>
      </c>
      <c r="C306" s="91" t="s">
        <v>1015</v>
      </c>
      <c r="D306" s="91" t="s">
        <v>814</v>
      </c>
      <c r="E306" s="92" t="s">
        <v>815</v>
      </c>
      <c r="F306" s="93" t="s">
        <v>363</v>
      </c>
      <c r="G306" s="100">
        <v>0.39</v>
      </c>
    </row>
    <row r="307" spans="1:7" x14ac:dyDescent="0.25">
      <c r="A307" s="90"/>
      <c r="B307" s="310" t="s">
        <v>1016</v>
      </c>
      <c r="C307" s="311"/>
      <c r="D307" s="311"/>
      <c r="E307" s="312"/>
      <c r="F307" s="93"/>
      <c r="G307" s="100"/>
    </row>
    <row r="308" spans="1:7" ht="22.5" x14ac:dyDescent="0.25">
      <c r="A308" s="90" t="s">
        <v>1017</v>
      </c>
      <c r="B308" s="91" t="s">
        <v>284</v>
      </c>
      <c r="C308" s="91" t="s">
        <v>1018</v>
      </c>
      <c r="D308" s="91" t="s">
        <v>773</v>
      </c>
      <c r="E308" s="92" t="s">
        <v>774</v>
      </c>
      <c r="F308" s="93" t="s">
        <v>185</v>
      </c>
      <c r="G308" s="100">
        <v>21.04</v>
      </c>
    </row>
    <row r="309" spans="1:7" x14ac:dyDescent="0.25">
      <c r="A309" s="90" t="s">
        <v>1019</v>
      </c>
      <c r="B309" s="91" t="s">
        <v>284</v>
      </c>
      <c r="C309" s="91" t="s">
        <v>1020</v>
      </c>
      <c r="D309" s="91" t="s">
        <v>777</v>
      </c>
      <c r="E309" s="92" t="s">
        <v>778</v>
      </c>
      <c r="F309" s="93" t="s">
        <v>185</v>
      </c>
      <c r="G309" s="97">
        <v>21.460799999999999</v>
      </c>
    </row>
    <row r="310" spans="1:7" x14ac:dyDescent="0.25">
      <c r="A310" s="90" t="s">
        <v>1021</v>
      </c>
      <c r="B310" s="91" t="s">
        <v>284</v>
      </c>
      <c r="C310" s="91" t="s">
        <v>1022</v>
      </c>
      <c r="D310" s="91" t="s">
        <v>781</v>
      </c>
      <c r="E310" s="92" t="s">
        <v>782</v>
      </c>
      <c r="F310" s="93" t="s">
        <v>363</v>
      </c>
      <c r="G310" s="101">
        <v>2.1040000000000001</v>
      </c>
    </row>
    <row r="311" spans="1:7" x14ac:dyDescent="0.25">
      <c r="A311" s="90" t="s">
        <v>1023</v>
      </c>
      <c r="B311" s="91" t="s">
        <v>284</v>
      </c>
      <c r="C311" s="91" t="s">
        <v>1024</v>
      </c>
      <c r="D311" s="91" t="s">
        <v>867</v>
      </c>
      <c r="E311" s="92" t="s">
        <v>868</v>
      </c>
      <c r="F311" s="93" t="s">
        <v>363</v>
      </c>
      <c r="G311" s="101">
        <v>2.1040000000000001</v>
      </c>
    </row>
    <row r="312" spans="1:7" ht="22.5" x14ac:dyDescent="0.25">
      <c r="A312" s="90" t="s">
        <v>1025</v>
      </c>
      <c r="B312" s="91" t="s">
        <v>284</v>
      </c>
      <c r="C312" s="91" t="s">
        <v>1026</v>
      </c>
      <c r="D312" s="91" t="s">
        <v>871</v>
      </c>
      <c r="E312" s="92" t="s">
        <v>872</v>
      </c>
      <c r="F312" s="93" t="s">
        <v>363</v>
      </c>
      <c r="G312" s="101">
        <v>2.1040000000000001</v>
      </c>
    </row>
    <row r="313" spans="1:7" x14ac:dyDescent="0.25">
      <c r="A313" s="90" t="s">
        <v>1027</v>
      </c>
      <c r="B313" s="91" t="s">
        <v>284</v>
      </c>
      <c r="C313" s="91" t="s">
        <v>1028</v>
      </c>
      <c r="D313" s="91" t="s">
        <v>793</v>
      </c>
      <c r="E313" s="92" t="s">
        <v>794</v>
      </c>
      <c r="F313" s="93" t="s">
        <v>185</v>
      </c>
      <c r="G313" s="94">
        <v>20.38776</v>
      </c>
    </row>
    <row r="314" spans="1:7" x14ac:dyDescent="0.25">
      <c r="A314" s="90" t="s">
        <v>1029</v>
      </c>
      <c r="B314" s="91" t="s">
        <v>284</v>
      </c>
      <c r="C314" s="91" t="s">
        <v>1030</v>
      </c>
      <c r="D314" s="91" t="s">
        <v>877</v>
      </c>
      <c r="E314" s="92" t="s">
        <v>878</v>
      </c>
      <c r="F314" s="93" t="s">
        <v>297</v>
      </c>
      <c r="G314" s="97">
        <v>0.2104</v>
      </c>
    </row>
    <row r="315" spans="1:7" x14ac:dyDescent="0.25">
      <c r="A315" s="90" t="s">
        <v>1031</v>
      </c>
      <c r="B315" s="91" t="s">
        <v>284</v>
      </c>
      <c r="C315" s="91" t="s">
        <v>1032</v>
      </c>
      <c r="D315" s="91" t="s">
        <v>306</v>
      </c>
      <c r="E315" s="92" t="s">
        <v>307</v>
      </c>
      <c r="F315" s="93" t="s">
        <v>297</v>
      </c>
      <c r="G315" s="97">
        <v>0.2104</v>
      </c>
    </row>
    <row r="316" spans="1:7" x14ac:dyDescent="0.25">
      <c r="A316" s="90" t="s">
        <v>1033</v>
      </c>
      <c r="B316" s="91" t="s">
        <v>284</v>
      </c>
      <c r="C316" s="91" t="s">
        <v>1034</v>
      </c>
      <c r="D316" s="91" t="s">
        <v>927</v>
      </c>
      <c r="E316" s="92" t="s">
        <v>928</v>
      </c>
      <c r="F316" s="93" t="s">
        <v>363</v>
      </c>
      <c r="G316" s="101">
        <v>2.1040000000000001</v>
      </c>
    </row>
    <row r="317" spans="1:7" ht="22.5" x14ac:dyDescent="0.25">
      <c r="A317" s="90" t="s">
        <v>1035</v>
      </c>
      <c r="B317" s="91" t="s">
        <v>284</v>
      </c>
      <c r="C317" s="91" t="s">
        <v>1036</v>
      </c>
      <c r="D317" s="91" t="s">
        <v>781</v>
      </c>
      <c r="E317" s="92" t="s">
        <v>1037</v>
      </c>
      <c r="F317" s="93" t="s">
        <v>363</v>
      </c>
      <c r="G317" s="101">
        <v>2.1040000000000001</v>
      </c>
    </row>
    <row r="318" spans="1:7" x14ac:dyDescent="0.25">
      <c r="A318" s="90" t="s">
        <v>1038</v>
      </c>
      <c r="B318" s="91" t="s">
        <v>284</v>
      </c>
      <c r="C318" s="91" t="s">
        <v>1039</v>
      </c>
      <c r="D318" s="91" t="s">
        <v>1040</v>
      </c>
      <c r="E318" s="92" t="s">
        <v>1041</v>
      </c>
      <c r="F318" s="93" t="s">
        <v>371</v>
      </c>
      <c r="G318" s="97">
        <v>-257.52960000000002</v>
      </c>
    </row>
    <row r="319" spans="1:7" x14ac:dyDescent="0.25">
      <c r="A319" s="90" t="s">
        <v>1042</v>
      </c>
      <c r="B319" s="91" t="s">
        <v>284</v>
      </c>
      <c r="C319" s="91" t="s">
        <v>1043</v>
      </c>
      <c r="D319" s="91" t="s">
        <v>1044</v>
      </c>
      <c r="E319" s="92" t="s">
        <v>1045</v>
      </c>
      <c r="F319" s="93" t="s">
        <v>371</v>
      </c>
      <c r="G319" s="97">
        <v>257.52960000000002</v>
      </c>
    </row>
    <row r="320" spans="1:7" x14ac:dyDescent="0.25">
      <c r="A320" s="90" t="s">
        <v>1046</v>
      </c>
      <c r="B320" s="91" t="s">
        <v>284</v>
      </c>
      <c r="C320" s="91" t="s">
        <v>1047</v>
      </c>
      <c r="D320" s="91" t="s">
        <v>931</v>
      </c>
      <c r="E320" s="92" t="s">
        <v>932</v>
      </c>
      <c r="F320" s="93" t="s">
        <v>363</v>
      </c>
      <c r="G320" s="101">
        <v>2.1040000000000001</v>
      </c>
    </row>
    <row r="321" spans="1:7" x14ac:dyDescent="0.25">
      <c r="A321" s="90" t="s">
        <v>1048</v>
      </c>
      <c r="B321" s="91" t="s">
        <v>284</v>
      </c>
      <c r="C321" s="91" t="s">
        <v>1049</v>
      </c>
      <c r="D321" s="91" t="s">
        <v>935</v>
      </c>
      <c r="E321" s="92" t="s">
        <v>936</v>
      </c>
      <c r="F321" s="93" t="s">
        <v>371</v>
      </c>
      <c r="G321" s="101">
        <v>214.608</v>
      </c>
    </row>
    <row r="322" spans="1:7" x14ac:dyDescent="0.25">
      <c r="A322" s="90" t="s">
        <v>1050</v>
      </c>
      <c r="B322" s="91" t="s">
        <v>284</v>
      </c>
      <c r="C322" s="91" t="s">
        <v>1051</v>
      </c>
      <c r="D322" s="91" t="s">
        <v>939</v>
      </c>
      <c r="E322" s="92" t="s">
        <v>940</v>
      </c>
      <c r="F322" s="93" t="s">
        <v>380</v>
      </c>
      <c r="G322" s="98">
        <v>105.2</v>
      </c>
    </row>
    <row r="323" spans="1:7" x14ac:dyDescent="0.25">
      <c r="A323" s="90"/>
      <c r="B323" s="310" t="s">
        <v>1052</v>
      </c>
      <c r="C323" s="311"/>
      <c r="D323" s="311"/>
      <c r="E323" s="312"/>
      <c r="F323" s="93"/>
      <c r="G323" s="98"/>
    </row>
    <row r="324" spans="1:7" x14ac:dyDescent="0.25">
      <c r="A324" s="90" t="s">
        <v>1053</v>
      </c>
      <c r="B324" s="91" t="s">
        <v>284</v>
      </c>
      <c r="C324" s="91" t="s">
        <v>1054</v>
      </c>
      <c r="D324" s="91" t="s">
        <v>888</v>
      </c>
      <c r="E324" s="92" t="s">
        <v>889</v>
      </c>
      <c r="F324" s="93" t="s">
        <v>185</v>
      </c>
      <c r="G324" s="100">
        <v>2.82</v>
      </c>
    </row>
    <row r="325" spans="1:7" x14ac:dyDescent="0.25">
      <c r="A325" s="90" t="s">
        <v>1055</v>
      </c>
      <c r="B325" s="91" t="s">
        <v>284</v>
      </c>
      <c r="C325" s="91" t="s">
        <v>1056</v>
      </c>
      <c r="D325" s="91" t="s">
        <v>892</v>
      </c>
      <c r="E325" s="92" t="s">
        <v>893</v>
      </c>
      <c r="F325" s="93" t="s">
        <v>185</v>
      </c>
      <c r="G325" s="101">
        <v>3.1019999999999999</v>
      </c>
    </row>
    <row r="326" spans="1:7" x14ac:dyDescent="0.25">
      <c r="A326" s="90" t="s">
        <v>1057</v>
      </c>
      <c r="B326" s="91" t="s">
        <v>284</v>
      </c>
      <c r="C326" s="91" t="s">
        <v>1058</v>
      </c>
      <c r="D326" s="91" t="s">
        <v>867</v>
      </c>
      <c r="E326" s="92" t="s">
        <v>868</v>
      </c>
      <c r="F326" s="93" t="s">
        <v>363</v>
      </c>
      <c r="G326" s="101">
        <v>0.23499999999999999</v>
      </c>
    </row>
    <row r="327" spans="1:7" ht="22.5" x14ac:dyDescent="0.25">
      <c r="A327" s="90" t="s">
        <v>1059</v>
      </c>
      <c r="B327" s="91" t="s">
        <v>284</v>
      </c>
      <c r="C327" s="91" t="s">
        <v>1060</v>
      </c>
      <c r="D327" s="91" t="s">
        <v>871</v>
      </c>
      <c r="E327" s="92" t="s">
        <v>872</v>
      </c>
      <c r="F327" s="93" t="s">
        <v>363</v>
      </c>
      <c r="G327" s="101">
        <v>0.23499999999999999</v>
      </c>
    </row>
    <row r="328" spans="1:7" x14ac:dyDescent="0.25">
      <c r="A328" s="90" t="s">
        <v>1061</v>
      </c>
      <c r="B328" s="91" t="s">
        <v>284</v>
      </c>
      <c r="C328" s="91" t="s">
        <v>1062</v>
      </c>
      <c r="D328" s="91" t="s">
        <v>793</v>
      </c>
      <c r="E328" s="92" t="s">
        <v>794</v>
      </c>
      <c r="F328" s="93" t="s">
        <v>185</v>
      </c>
      <c r="G328" s="94">
        <v>1.5580499999999999</v>
      </c>
    </row>
    <row r="329" spans="1:7" x14ac:dyDescent="0.25">
      <c r="A329" s="90" t="s">
        <v>1063</v>
      </c>
      <c r="B329" s="91" t="s">
        <v>284</v>
      </c>
      <c r="C329" s="91" t="s">
        <v>1064</v>
      </c>
      <c r="D329" s="91" t="s">
        <v>877</v>
      </c>
      <c r="E329" s="92" t="s">
        <v>878</v>
      </c>
      <c r="F329" s="93" t="s">
        <v>297</v>
      </c>
      <c r="G329" s="97">
        <v>2.35E-2</v>
      </c>
    </row>
    <row r="330" spans="1:7" x14ac:dyDescent="0.25">
      <c r="A330" s="90" t="s">
        <v>1065</v>
      </c>
      <c r="B330" s="91" t="s">
        <v>284</v>
      </c>
      <c r="C330" s="91" t="s">
        <v>1066</v>
      </c>
      <c r="D330" s="91" t="s">
        <v>306</v>
      </c>
      <c r="E330" s="92" t="s">
        <v>307</v>
      </c>
      <c r="F330" s="93" t="s">
        <v>297</v>
      </c>
      <c r="G330" s="97">
        <v>2.35E-2</v>
      </c>
    </row>
    <row r="331" spans="1:7" x14ac:dyDescent="0.25">
      <c r="A331" s="90" t="s">
        <v>1067</v>
      </c>
      <c r="B331" s="91" t="s">
        <v>284</v>
      </c>
      <c r="C331" s="91" t="s">
        <v>1068</v>
      </c>
      <c r="D331" s="91" t="s">
        <v>927</v>
      </c>
      <c r="E331" s="92" t="s">
        <v>928</v>
      </c>
      <c r="F331" s="93" t="s">
        <v>363</v>
      </c>
      <c r="G331" s="101">
        <v>0.23499999999999999</v>
      </c>
    </row>
    <row r="332" spans="1:7" ht="22.5" x14ac:dyDescent="0.25">
      <c r="A332" s="90" t="s">
        <v>1069</v>
      </c>
      <c r="B332" s="91" t="s">
        <v>284</v>
      </c>
      <c r="C332" s="91" t="s">
        <v>1070</v>
      </c>
      <c r="D332" s="91" t="s">
        <v>781</v>
      </c>
      <c r="E332" s="92" t="s">
        <v>1037</v>
      </c>
      <c r="F332" s="93" t="s">
        <v>363</v>
      </c>
      <c r="G332" s="101">
        <v>0.23499999999999999</v>
      </c>
    </row>
    <row r="333" spans="1:7" x14ac:dyDescent="0.25">
      <c r="A333" s="90" t="s">
        <v>1071</v>
      </c>
      <c r="B333" s="91" t="s">
        <v>284</v>
      </c>
      <c r="C333" s="91" t="s">
        <v>1072</v>
      </c>
      <c r="D333" s="91" t="s">
        <v>1040</v>
      </c>
      <c r="E333" s="92" t="s">
        <v>1041</v>
      </c>
      <c r="F333" s="93" t="s">
        <v>371</v>
      </c>
      <c r="G333" s="101">
        <v>-28.763999999999999</v>
      </c>
    </row>
    <row r="334" spans="1:7" x14ac:dyDescent="0.25">
      <c r="A334" s="90" t="s">
        <v>1073</v>
      </c>
      <c r="B334" s="91" t="s">
        <v>284</v>
      </c>
      <c r="C334" s="91" t="s">
        <v>1074</v>
      </c>
      <c r="D334" s="91" t="s">
        <v>1044</v>
      </c>
      <c r="E334" s="92" t="s">
        <v>1045</v>
      </c>
      <c r="F334" s="93" t="s">
        <v>371</v>
      </c>
      <c r="G334" s="101">
        <v>28.763999999999999</v>
      </c>
    </row>
    <row r="335" spans="1:7" x14ac:dyDescent="0.25">
      <c r="A335" s="90" t="s">
        <v>1075</v>
      </c>
      <c r="B335" s="91" t="s">
        <v>284</v>
      </c>
      <c r="C335" s="91" t="s">
        <v>1076</v>
      </c>
      <c r="D335" s="91" t="s">
        <v>931</v>
      </c>
      <c r="E335" s="92" t="s">
        <v>932</v>
      </c>
      <c r="F335" s="93" t="s">
        <v>363</v>
      </c>
      <c r="G335" s="101">
        <v>0.23499999999999999</v>
      </c>
    </row>
    <row r="336" spans="1:7" x14ac:dyDescent="0.25">
      <c r="A336" s="90" t="s">
        <v>1077</v>
      </c>
      <c r="B336" s="91" t="s">
        <v>284</v>
      </c>
      <c r="C336" s="91" t="s">
        <v>1078</v>
      </c>
      <c r="D336" s="91" t="s">
        <v>935</v>
      </c>
      <c r="E336" s="92" t="s">
        <v>936</v>
      </c>
      <c r="F336" s="93" t="s">
        <v>371</v>
      </c>
      <c r="G336" s="100">
        <v>23.97</v>
      </c>
    </row>
    <row r="337" spans="1:7" x14ac:dyDescent="0.25">
      <c r="A337" s="90" t="s">
        <v>1079</v>
      </c>
      <c r="B337" s="91" t="s">
        <v>284</v>
      </c>
      <c r="C337" s="91" t="s">
        <v>1080</v>
      </c>
      <c r="D337" s="91" t="s">
        <v>939</v>
      </c>
      <c r="E337" s="92" t="s">
        <v>940</v>
      </c>
      <c r="F337" s="93" t="s">
        <v>380</v>
      </c>
      <c r="G337" s="100">
        <v>11.75</v>
      </c>
    </row>
    <row r="338" spans="1:7" x14ac:dyDescent="0.25">
      <c r="A338" s="90"/>
      <c r="B338" s="310" t="s">
        <v>1081</v>
      </c>
      <c r="C338" s="311"/>
      <c r="D338" s="311"/>
      <c r="E338" s="312"/>
      <c r="F338" s="93"/>
      <c r="G338" s="100"/>
    </row>
    <row r="339" spans="1:7" x14ac:dyDescent="0.25">
      <c r="A339" s="90" t="s">
        <v>1082</v>
      </c>
      <c r="B339" s="91" t="s">
        <v>284</v>
      </c>
      <c r="C339" s="91" t="s">
        <v>1083</v>
      </c>
      <c r="D339" s="91" t="s">
        <v>888</v>
      </c>
      <c r="E339" s="92" t="s">
        <v>889</v>
      </c>
      <c r="F339" s="93" t="s">
        <v>185</v>
      </c>
      <c r="G339" s="100">
        <v>5.52</v>
      </c>
    </row>
    <row r="340" spans="1:7" x14ac:dyDescent="0.25">
      <c r="A340" s="90" t="s">
        <v>1084</v>
      </c>
      <c r="B340" s="91" t="s">
        <v>284</v>
      </c>
      <c r="C340" s="91" t="s">
        <v>1085</v>
      </c>
      <c r="D340" s="91" t="s">
        <v>892</v>
      </c>
      <c r="E340" s="92" t="s">
        <v>893</v>
      </c>
      <c r="F340" s="93" t="s">
        <v>185</v>
      </c>
      <c r="G340" s="101">
        <v>6.0720000000000001</v>
      </c>
    </row>
    <row r="341" spans="1:7" x14ac:dyDescent="0.25">
      <c r="A341" s="90" t="s">
        <v>1086</v>
      </c>
      <c r="B341" s="91" t="s">
        <v>284</v>
      </c>
      <c r="C341" s="91" t="s">
        <v>1087</v>
      </c>
      <c r="D341" s="91" t="s">
        <v>785</v>
      </c>
      <c r="E341" s="92" t="s">
        <v>786</v>
      </c>
      <c r="F341" s="93" t="s">
        <v>363</v>
      </c>
      <c r="G341" s="100">
        <v>0.46</v>
      </c>
    </row>
    <row r="342" spans="1:7" ht="22.5" x14ac:dyDescent="0.25">
      <c r="A342" s="90" t="s">
        <v>1088</v>
      </c>
      <c r="B342" s="91" t="s">
        <v>284</v>
      </c>
      <c r="C342" s="91" t="s">
        <v>1089</v>
      </c>
      <c r="D342" s="91" t="s">
        <v>789</v>
      </c>
      <c r="E342" s="92" t="s">
        <v>790</v>
      </c>
      <c r="F342" s="93" t="s">
        <v>363</v>
      </c>
      <c r="G342" s="100">
        <v>0.46</v>
      </c>
    </row>
    <row r="343" spans="1:7" x14ac:dyDescent="0.25">
      <c r="A343" s="90" t="s">
        <v>1090</v>
      </c>
      <c r="B343" s="91" t="s">
        <v>284</v>
      </c>
      <c r="C343" s="91" t="s">
        <v>1091</v>
      </c>
      <c r="D343" s="91" t="s">
        <v>793</v>
      </c>
      <c r="E343" s="92" t="s">
        <v>794</v>
      </c>
      <c r="F343" s="93" t="s">
        <v>185</v>
      </c>
      <c r="G343" s="97">
        <v>2.8151999999999999</v>
      </c>
    </row>
    <row r="344" spans="1:7" x14ac:dyDescent="0.25">
      <c r="A344" s="90" t="s">
        <v>1092</v>
      </c>
      <c r="B344" s="91" t="s">
        <v>284</v>
      </c>
      <c r="C344" s="91" t="s">
        <v>1093</v>
      </c>
      <c r="D344" s="91" t="s">
        <v>877</v>
      </c>
      <c r="E344" s="92" t="s">
        <v>878</v>
      </c>
      <c r="F344" s="93" t="s">
        <v>297</v>
      </c>
      <c r="G344" s="101">
        <v>4.5999999999999999E-2</v>
      </c>
    </row>
    <row r="345" spans="1:7" x14ac:dyDescent="0.25">
      <c r="A345" s="90" t="s">
        <v>1094</v>
      </c>
      <c r="B345" s="91" t="s">
        <v>284</v>
      </c>
      <c r="C345" s="91" t="s">
        <v>1095</v>
      </c>
      <c r="D345" s="91" t="s">
        <v>306</v>
      </c>
      <c r="E345" s="92" t="s">
        <v>307</v>
      </c>
      <c r="F345" s="93" t="s">
        <v>297</v>
      </c>
      <c r="G345" s="101">
        <v>4.5999999999999999E-2</v>
      </c>
    </row>
    <row r="346" spans="1:7" ht="22.5" x14ac:dyDescent="0.25">
      <c r="A346" s="90" t="s">
        <v>1096</v>
      </c>
      <c r="B346" s="91" t="s">
        <v>284</v>
      </c>
      <c r="C346" s="91" t="s">
        <v>1097</v>
      </c>
      <c r="D346" s="91" t="s">
        <v>797</v>
      </c>
      <c r="E346" s="92" t="s">
        <v>798</v>
      </c>
      <c r="F346" s="93" t="s">
        <v>363</v>
      </c>
      <c r="G346" s="100">
        <v>0.46</v>
      </c>
    </row>
    <row r="347" spans="1:7" x14ac:dyDescent="0.25">
      <c r="A347" s="90" t="s">
        <v>1098</v>
      </c>
      <c r="B347" s="91" t="s">
        <v>284</v>
      </c>
      <c r="C347" s="91" t="s">
        <v>1099</v>
      </c>
      <c r="D347" s="91" t="s">
        <v>801</v>
      </c>
      <c r="E347" s="92" t="s">
        <v>802</v>
      </c>
      <c r="F347" s="93" t="s">
        <v>297</v>
      </c>
      <c r="G347" s="94">
        <v>-0.11316</v>
      </c>
    </row>
    <row r="348" spans="1:7" x14ac:dyDescent="0.25">
      <c r="A348" s="90" t="s">
        <v>1100</v>
      </c>
      <c r="B348" s="91" t="s">
        <v>284</v>
      </c>
      <c r="C348" s="91" t="s">
        <v>1101</v>
      </c>
      <c r="D348" s="91" t="s">
        <v>805</v>
      </c>
      <c r="E348" s="92" t="s">
        <v>806</v>
      </c>
      <c r="F348" s="93" t="s">
        <v>807</v>
      </c>
      <c r="G348" s="100">
        <v>113.16</v>
      </c>
    </row>
    <row r="349" spans="1:7" x14ac:dyDescent="0.25">
      <c r="A349" s="90" t="s">
        <v>1102</v>
      </c>
      <c r="B349" s="91" t="s">
        <v>284</v>
      </c>
      <c r="C349" s="91" t="s">
        <v>1103</v>
      </c>
      <c r="D349" s="91" t="s">
        <v>810</v>
      </c>
      <c r="E349" s="92" t="s">
        <v>811</v>
      </c>
      <c r="F349" s="93" t="s">
        <v>371</v>
      </c>
      <c r="G349" s="100">
        <v>53.36</v>
      </c>
    </row>
    <row r="350" spans="1:7" ht="33.75" x14ac:dyDescent="0.25">
      <c r="A350" s="90" t="s">
        <v>1104</v>
      </c>
      <c r="B350" s="91" t="s">
        <v>284</v>
      </c>
      <c r="C350" s="91" t="s">
        <v>1105</v>
      </c>
      <c r="D350" s="91" t="s">
        <v>814</v>
      </c>
      <c r="E350" s="92" t="s">
        <v>815</v>
      </c>
      <c r="F350" s="93" t="s">
        <v>363</v>
      </c>
      <c r="G350" s="100">
        <v>0.46</v>
      </c>
    </row>
    <row r="351" spans="1:7" x14ac:dyDescent="0.25">
      <c r="A351" s="90"/>
      <c r="B351" s="310" t="s">
        <v>1106</v>
      </c>
      <c r="C351" s="311"/>
      <c r="D351" s="311"/>
      <c r="E351" s="312"/>
      <c r="F351" s="93"/>
      <c r="G351" s="100"/>
    </row>
    <row r="352" spans="1:7" x14ac:dyDescent="0.25">
      <c r="A352" s="90" t="s">
        <v>1107</v>
      </c>
      <c r="B352" s="91" t="s">
        <v>284</v>
      </c>
      <c r="C352" s="91" t="s">
        <v>1108</v>
      </c>
      <c r="D352" s="91" t="s">
        <v>831</v>
      </c>
      <c r="E352" s="92" t="s">
        <v>832</v>
      </c>
      <c r="F352" s="93" t="s">
        <v>363</v>
      </c>
      <c r="G352" s="101">
        <v>0.40500000000000003</v>
      </c>
    </row>
    <row r="353" spans="1:7" x14ac:dyDescent="0.25">
      <c r="A353" s="90" t="s">
        <v>1109</v>
      </c>
      <c r="B353" s="91" t="s">
        <v>284</v>
      </c>
      <c r="C353" s="91" t="s">
        <v>1110</v>
      </c>
      <c r="D353" s="91" t="s">
        <v>835</v>
      </c>
      <c r="E353" s="92" t="s">
        <v>836</v>
      </c>
      <c r="F353" s="93" t="s">
        <v>185</v>
      </c>
      <c r="G353" s="94">
        <v>4.0499999999999998E-3</v>
      </c>
    </row>
    <row r="354" spans="1:7" x14ac:dyDescent="0.25">
      <c r="A354" s="90"/>
      <c r="B354" s="310" t="s">
        <v>1111</v>
      </c>
      <c r="C354" s="311"/>
      <c r="D354" s="311"/>
      <c r="E354" s="312"/>
      <c r="F354" s="93"/>
      <c r="G354" s="94"/>
    </row>
    <row r="355" spans="1:7" x14ac:dyDescent="0.25">
      <c r="A355" s="90" t="s">
        <v>1112</v>
      </c>
      <c r="B355" s="91" t="s">
        <v>284</v>
      </c>
      <c r="C355" s="91" t="s">
        <v>1113</v>
      </c>
      <c r="D355" s="91" t="s">
        <v>785</v>
      </c>
      <c r="E355" s="92" t="s">
        <v>786</v>
      </c>
      <c r="F355" s="93" t="s">
        <v>363</v>
      </c>
      <c r="G355" s="98">
        <v>0.1</v>
      </c>
    </row>
    <row r="356" spans="1:7" ht="22.5" x14ac:dyDescent="0.25">
      <c r="A356" s="90" t="s">
        <v>1114</v>
      </c>
      <c r="B356" s="91" t="s">
        <v>284</v>
      </c>
      <c r="C356" s="91" t="s">
        <v>1115</v>
      </c>
      <c r="D356" s="91" t="s">
        <v>789</v>
      </c>
      <c r="E356" s="92" t="s">
        <v>790</v>
      </c>
      <c r="F356" s="93" t="s">
        <v>363</v>
      </c>
      <c r="G356" s="98">
        <v>0.1</v>
      </c>
    </row>
    <row r="357" spans="1:7" x14ac:dyDescent="0.25">
      <c r="A357" s="90" t="s">
        <v>1116</v>
      </c>
      <c r="B357" s="91" t="s">
        <v>284</v>
      </c>
      <c r="C357" s="91" t="s">
        <v>1117</v>
      </c>
      <c r="D357" s="91" t="s">
        <v>793</v>
      </c>
      <c r="E357" s="92" t="s">
        <v>794</v>
      </c>
      <c r="F357" s="93" t="s">
        <v>185</v>
      </c>
      <c r="G357" s="101">
        <v>0.30599999999999999</v>
      </c>
    </row>
    <row r="358" spans="1:7" x14ac:dyDescent="0.25">
      <c r="A358" s="90" t="s">
        <v>1118</v>
      </c>
      <c r="B358" s="91" t="s">
        <v>284</v>
      </c>
      <c r="C358" s="91" t="s">
        <v>1119</v>
      </c>
      <c r="D358" s="91" t="s">
        <v>831</v>
      </c>
      <c r="E358" s="92" t="s">
        <v>832</v>
      </c>
      <c r="F358" s="93" t="s">
        <v>363</v>
      </c>
      <c r="G358" s="98">
        <v>0.1</v>
      </c>
    </row>
    <row r="359" spans="1:7" x14ac:dyDescent="0.25">
      <c r="A359" s="90" t="s">
        <v>1120</v>
      </c>
      <c r="B359" s="91" t="s">
        <v>284</v>
      </c>
      <c r="C359" s="91" t="s">
        <v>1121</v>
      </c>
      <c r="D359" s="91" t="s">
        <v>835</v>
      </c>
      <c r="E359" s="92" t="s">
        <v>836</v>
      </c>
      <c r="F359" s="93" t="s">
        <v>185</v>
      </c>
      <c r="G359" s="101">
        <v>1E-3</v>
      </c>
    </row>
    <row r="360" spans="1:7" x14ac:dyDescent="0.25">
      <c r="A360" s="90"/>
      <c r="B360" s="310" t="s">
        <v>1122</v>
      </c>
      <c r="C360" s="311"/>
      <c r="D360" s="311"/>
      <c r="E360" s="312"/>
      <c r="F360" s="93"/>
      <c r="G360" s="101"/>
    </row>
    <row r="361" spans="1:7" ht="22.5" x14ac:dyDescent="0.25">
      <c r="A361" s="90" t="s">
        <v>1123</v>
      </c>
      <c r="B361" s="91" t="s">
        <v>284</v>
      </c>
      <c r="C361" s="91" t="s">
        <v>1124</v>
      </c>
      <c r="D361" s="91" t="s">
        <v>773</v>
      </c>
      <c r="E361" s="92" t="s">
        <v>774</v>
      </c>
      <c r="F361" s="93" t="s">
        <v>185</v>
      </c>
      <c r="G361" s="100">
        <v>7.67</v>
      </c>
    </row>
    <row r="362" spans="1:7" x14ac:dyDescent="0.25">
      <c r="A362" s="90" t="s">
        <v>1125</v>
      </c>
      <c r="B362" s="91" t="s">
        <v>284</v>
      </c>
      <c r="C362" s="91" t="s">
        <v>1126</v>
      </c>
      <c r="D362" s="91" t="s">
        <v>777</v>
      </c>
      <c r="E362" s="92" t="s">
        <v>778</v>
      </c>
      <c r="F362" s="93" t="s">
        <v>185</v>
      </c>
      <c r="G362" s="97">
        <v>7.8234000000000004</v>
      </c>
    </row>
    <row r="363" spans="1:7" x14ac:dyDescent="0.25">
      <c r="A363" s="90" t="s">
        <v>1127</v>
      </c>
      <c r="B363" s="91" t="s">
        <v>284</v>
      </c>
      <c r="C363" s="91" t="s">
        <v>1128</v>
      </c>
      <c r="D363" s="91" t="s">
        <v>781</v>
      </c>
      <c r="E363" s="92" t="s">
        <v>782</v>
      </c>
      <c r="F363" s="93" t="s">
        <v>363</v>
      </c>
      <c r="G363" s="101">
        <v>0.76700000000000002</v>
      </c>
    </row>
    <row r="364" spans="1:7" x14ac:dyDescent="0.25">
      <c r="A364" s="90" t="s">
        <v>1129</v>
      </c>
      <c r="B364" s="91" t="s">
        <v>284</v>
      </c>
      <c r="C364" s="91" t="s">
        <v>1130</v>
      </c>
      <c r="D364" s="91" t="s">
        <v>785</v>
      </c>
      <c r="E364" s="92" t="s">
        <v>786</v>
      </c>
      <c r="F364" s="93" t="s">
        <v>363</v>
      </c>
      <c r="G364" s="101">
        <v>0.76700000000000002</v>
      </c>
    </row>
    <row r="365" spans="1:7" ht="22.5" x14ac:dyDescent="0.25">
      <c r="A365" s="90" t="s">
        <v>1131</v>
      </c>
      <c r="B365" s="91" t="s">
        <v>284</v>
      </c>
      <c r="C365" s="91" t="s">
        <v>1132</v>
      </c>
      <c r="D365" s="91" t="s">
        <v>789</v>
      </c>
      <c r="E365" s="92" t="s">
        <v>790</v>
      </c>
      <c r="F365" s="93" t="s">
        <v>363</v>
      </c>
      <c r="G365" s="101">
        <v>0.76700000000000002</v>
      </c>
    </row>
    <row r="366" spans="1:7" x14ac:dyDescent="0.25">
      <c r="A366" s="90" t="s">
        <v>1133</v>
      </c>
      <c r="B366" s="91" t="s">
        <v>284</v>
      </c>
      <c r="C366" s="91" t="s">
        <v>1134</v>
      </c>
      <c r="D366" s="91" t="s">
        <v>793</v>
      </c>
      <c r="E366" s="92" t="s">
        <v>794</v>
      </c>
      <c r="F366" s="93" t="s">
        <v>185</v>
      </c>
      <c r="G366" s="94">
        <v>6.6498900000000001</v>
      </c>
    </row>
    <row r="367" spans="1:7" x14ac:dyDescent="0.25">
      <c r="A367" s="90" t="s">
        <v>1135</v>
      </c>
      <c r="B367" s="91" t="s">
        <v>284</v>
      </c>
      <c r="C367" s="91" t="s">
        <v>1136</v>
      </c>
      <c r="D367" s="91" t="s">
        <v>877</v>
      </c>
      <c r="E367" s="92" t="s">
        <v>878</v>
      </c>
      <c r="F367" s="93" t="s">
        <v>297</v>
      </c>
      <c r="G367" s="97">
        <v>7.6700000000000004E-2</v>
      </c>
    </row>
    <row r="368" spans="1:7" x14ac:dyDescent="0.25">
      <c r="A368" s="90" t="s">
        <v>1137</v>
      </c>
      <c r="B368" s="91" t="s">
        <v>284</v>
      </c>
      <c r="C368" s="91" t="s">
        <v>1138</v>
      </c>
      <c r="D368" s="91" t="s">
        <v>306</v>
      </c>
      <c r="E368" s="92" t="s">
        <v>307</v>
      </c>
      <c r="F368" s="93" t="s">
        <v>297</v>
      </c>
      <c r="G368" s="97">
        <v>7.6700000000000004E-2</v>
      </c>
    </row>
    <row r="369" spans="1:7" x14ac:dyDescent="0.25">
      <c r="A369" s="90" t="s">
        <v>1139</v>
      </c>
      <c r="B369" s="91" t="s">
        <v>284</v>
      </c>
      <c r="C369" s="91" t="s">
        <v>1140</v>
      </c>
      <c r="D369" s="91" t="s">
        <v>927</v>
      </c>
      <c r="E369" s="92" t="s">
        <v>928</v>
      </c>
      <c r="F369" s="93" t="s">
        <v>363</v>
      </c>
      <c r="G369" s="101">
        <v>0.76700000000000002</v>
      </c>
    </row>
    <row r="370" spans="1:7" x14ac:dyDescent="0.25">
      <c r="A370" s="90" t="s">
        <v>1141</v>
      </c>
      <c r="B370" s="91" t="s">
        <v>284</v>
      </c>
      <c r="C370" s="91" t="s">
        <v>1142</v>
      </c>
      <c r="D370" s="91" t="s">
        <v>1143</v>
      </c>
      <c r="E370" s="92" t="s">
        <v>1144</v>
      </c>
      <c r="F370" s="93" t="s">
        <v>363</v>
      </c>
      <c r="G370" s="101">
        <v>0.76700000000000002</v>
      </c>
    </row>
    <row r="371" spans="1:7" ht="22.5" x14ac:dyDescent="0.25">
      <c r="A371" s="90" t="s">
        <v>1145</v>
      </c>
      <c r="B371" s="91" t="s">
        <v>284</v>
      </c>
      <c r="C371" s="91" t="s">
        <v>1146</v>
      </c>
      <c r="D371" s="91" t="s">
        <v>1147</v>
      </c>
      <c r="E371" s="92" t="s">
        <v>1148</v>
      </c>
      <c r="F371" s="93" t="s">
        <v>363</v>
      </c>
      <c r="G371" s="101">
        <v>0.76700000000000002</v>
      </c>
    </row>
    <row r="372" spans="1:7" ht="22.5" x14ac:dyDescent="0.25">
      <c r="A372" s="90" t="s">
        <v>1149</v>
      </c>
      <c r="B372" s="91" t="s">
        <v>284</v>
      </c>
      <c r="C372" s="91" t="s">
        <v>1150</v>
      </c>
      <c r="D372" s="91" t="s">
        <v>1151</v>
      </c>
      <c r="E372" s="92" t="s">
        <v>1152</v>
      </c>
      <c r="F372" s="93" t="s">
        <v>371</v>
      </c>
      <c r="G372" s="100">
        <v>78.23</v>
      </c>
    </row>
    <row r="373" spans="1:7" x14ac:dyDescent="0.25">
      <c r="A373" s="90"/>
      <c r="B373" s="310" t="s">
        <v>1153</v>
      </c>
      <c r="C373" s="311"/>
      <c r="D373" s="311"/>
      <c r="E373" s="312"/>
      <c r="F373" s="93"/>
      <c r="G373" s="100"/>
    </row>
    <row r="374" spans="1:7" ht="22.5" x14ac:dyDescent="0.25">
      <c r="A374" s="90" t="s">
        <v>1154</v>
      </c>
      <c r="B374" s="91" t="s">
        <v>284</v>
      </c>
      <c r="C374" s="91" t="s">
        <v>1155</v>
      </c>
      <c r="D374" s="91" t="s">
        <v>773</v>
      </c>
      <c r="E374" s="92" t="s">
        <v>774</v>
      </c>
      <c r="F374" s="93" t="s">
        <v>185</v>
      </c>
      <c r="G374" s="98">
        <v>5.6</v>
      </c>
    </row>
    <row r="375" spans="1:7" x14ac:dyDescent="0.25">
      <c r="A375" s="90" t="s">
        <v>1156</v>
      </c>
      <c r="B375" s="91" t="s">
        <v>284</v>
      </c>
      <c r="C375" s="91" t="s">
        <v>1157</v>
      </c>
      <c r="D375" s="91" t="s">
        <v>777</v>
      </c>
      <c r="E375" s="92" t="s">
        <v>778</v>
      </c>
      <c r="F375" s="93" t="s">
        <v>185</v>
      </c>
      <c r="G375" s="101">
        <v>5.7119999999999997</v>
      </c>
    </row>
    <row r="376" spans="1:7" x14ac:dyDescent="0.25">
      <c r="A376" s="90" t="s">
        <v>1158</v>
      </c>
      <c r="B376" s="91" t="s">
        <v>284</v>
      </c>
      <c r="C376" s="91" t="s">
        <v>1159</v>
      </c>
      <c r="D376" s="91" t="s">
        <v>781</v>
      </c>
      <c r="E376" s="92" t="s">
        <v>782</v>
      </c>
      <c r="F376" s="93" t="s">
        <v>363</v>
      </c>
      <c r="G376" s="100">
        <v>0.56000000000000005</v>
      </c>
    </row>
    <row r="377" spans="1:7" x14ac:dyDescent="0.25">
      <c r="A377" s="90" t="s">
        <v>1160</v>
      </c>
      <c r="B377" s="91" t="s">
        <v>284</v>
      </c>
      <c r="C377" s="91" t="s">
        <v>1161</v>
      </c>
      <c r="D377" s="91" t="s">
        <v>785</v>
      </c>
      <c r="E377" s="92" t="s">
        <v>786</v>
      </c>
      <c r="F377" s="93" t="s">
        <v>363</v>
      </c>
      <c r="G377" s="100">
        <v>0.56000000000000005</v>
      </c>
    </row>
    <row r="378" spans="1:7" ht="22.5" x14ac:dyDescent="0.25">
      <c r="A378" s="90" t="s">
        <v>1162</v>
      </c>
      <c r="B378" s="91" t="s">
        <v>284</v>
      </c>
      <c r="C378" s="91" t="s">
        <v>1163</v>
      </c>
      <c r="D378" s="91" t="s">
        <v>789</v>
      </c>
      <c r="E378" s="92" t="s">
        <v>790</v>
      </c>
      <c r="F378" s="93" t="s">
        <v>363</v>
      </c>
      <c r="G378" s="100">
        <v>0.56000000000000005</v>
      </c>
    </row>
    <row r="379" spans="1:7" x14ac:dyDescent="0.25">
      <c r="A379" s="90" t="s">
        <v>1164</v>
      </c>
      <c r="B379" s="91" t="s">
        <v>284</v>
      </c>
      <c r="C379" s="91" t="s">
        <v>1165</v>
      </c>
      <c r="D379" s="91" t="s">
        <v>793</v>
      </c>
      <c r="E379" s="92" t="s">
        <v>794</v>
      </c>
      <c r="F379" s="93" t="s">
        <v>185</v>
      </c>
      <c r="G379" s="97">
        <v>4.5696000000000003</v>
      </c>
    </row>
    <row r="380" spans="1:7" x14ac:dyDescent="0.25">
      <c r="A380" s="90" t="s">
        <v>1166</v>
      </c>
      <c r="B380" s="91" t="s">
        <v>284</v>
      </c>
      <c r="C380" s="91" t="s">
        <v>1167</v>
      </c>
      <c r="D380" s="91" t="s">
        <v>877</v>
      </c>
      <c r="E380" s="92" t="s">
        <v>878</v>
      </c>
      <c r="F380" s="93" t="s">
        <v>297</v>
      </c>
      <c r="G380" s="101">
        <v>5.6000000000000001E-2</v>
      </c>
    </row>
    <row r="381" spans="1:7" x14ac:dyDescent="0.25">
      <c r="A381" s="90" t="s">
        <v>1168</v>
      </c>
      <c r="B381" s="91" t="s">
        <v>284</v>
      </c>
      <c r="C381" s="91" t="s">
        <v>1169</v>
      </c>
      <c r="D381" s="91" t="s">
        <v>306</v>
      </c>
      <c r="E381" s="92" t="s">
        <v>307</v>
      </c>
      <c r="F381" s="93" t="s">
        <v>297</v>
      </c>
      <c r="G381" s="97">
        <v>7.6700000000000004E-2</v>
      </c>
    </row>
    <row r="382" spans="1:7" x14ac:dyDescent="0.25">
      <c r="A382" s="90" t="s">
        <v>1170</v>
      </c>
      <c r="B382" s="91" t="s">
        <v>284</v>
      </c>
      <c r="C382" s="91" t="s">
        <v>1171</v>
      </c>
      <c r="D382" s="91" t="s">
        <v>831</v>
      </c>
      <c r="E382" s="92" t="s">
        <v>832</v>
      </c>
      <c r="F382" s="93" t="s">
        <v>363</v>
      </c>
      <c r="G382" s="100">
        <v>0.56000000000000005</v>
      </c>
    </row>
    <row r="383" spans="1:7" x14ac:dyDescent="0.25">
      <c r="A383" s="90" t="s">
        <v>1172</v>
      </c>
      <c r="B383" s="91" t="s">
        <v>284</v>
      </c>
      <c r="C383" s="91" t="s">
        <v>1173</v>
      </c>
      <c r="D383" s="91" t="s">
        <v>835</v>
      </c>
      <c r="E383" s="92" t="s">
        <v>836</v>
      </c>
      <c r="F383" s="93" t="s">
        <v>185</v>
      </c>
      <c r="G383" s="97">
        <v>5.5999999999999999E-3</v>
      </c>
    </row>
    <row r="384" spans="1:7" x14ac:dyDescent="0.25">
      <c r="A384" s="90"/>
      <c r="B384" s="310" t="s">
        <v>1174</v>
      </c>
      <c r="C384" s="311"/>
      <c r="D384" s="311"/>
      <c r="E384" s="312"/>
      <c r="F384" s="93"/>
      <c r="G384" s="97"/>
    </row>
    <row r="385" spans="1:7" x14ac:dyDescent="0.25">
      <c r="A385" s="90" t="s">
        <v>1175</v>
      </c>
      <c r="B385" s="91" t="s">
        <v>284</v>
      </c>
      <c r="C385" s="91" t="s">
        <v>1176</v>
      </c>
      <c r="D385" s="91" t="s">
        <v>888</v>
      </c>
      <c r="E385" s="92" t="s">
        <v>889</v>
      </c>
      <c r="F385" s="93" t="s">
        <v>185</v>
      </c>
      <c r="G385" s="100">
        <v>11.05</v>
      </c>
    </row>
    <row r="386" spans="1:7" x14ac:dyDescent="0.25">
      <c r="A386" s="90" t="s">
        <v>1177</v>
      </c>
      <c r="B386" s="91" t="s">
        <v>284</v>
      </c>
      <c r="C386" s="91" t="s">
        <v>1178</v>
      </c>
      <c r="D386" s="91" t="s">
        <v>892</v>
      </c>
      <c r="E386" s="92" t="s">
        <v>893</v>
      </c>
      <c r="F386" s="93" t="s">
        <v>185</v>
      </c>
      <c r="G386" s="100">
        <v>12.16</v>
      </c>
    </row>
    <row r="387" spans="1:7" x14ac:dyDescent="0.25">
      <c r="A387" s="90" t="s">
        <v>1179</v>
      </c>
      <c r="B387" s="91" t="s">
        <v>284</v>
      </c>
      <c r="C387" s="91" t="s">
        <v>1180</v>
      </c>
      <c r="D387" s="91" t="s">
        <v>781</v>
      </c>
      <c r="E387" s="92" t="s">
        <v>782</v>
      </c>
      <c r="F387" s="93" t="s">
        <v>363</v>
      </c>
      <c r="G387" s="101">
        <v>1.105</v>
      </c>
    </row>
    <row r="388" spans="1:7" x14ac:dyDescent="0.25">
      <c r="A388" s="90" t="s">
        <v>1181</v>
      </c>
      <c r="B388" s="91" t="s">
        <v>284</v>
      </c>
      <c r="C388" s="91" t="s">
        <v>1182</v>
      </c>
      <c r="D388" s="91" t="s">
        <v>785</v>
      </c>
      <c r="E388" s="92" t="s">
        <v>786</v>
      </c>
      <c r="F388" s="93" t="s">
        <v>363</v>
      </c>
      <c r="G388" s="101">
        <v>1.105</v>
      </c>
    </row>
    <row r="389" spans="1:7" ht="22.5" x14ac:dyDescent="0.25">
      <c r="A389" s="90" t="s">
        <v>1183</v>
      </c>
      <c r="B389" s="91" t="s">
        <v>284</v>
      </c>
      <c r="C389" s="91" t="s">
        <v>1184</v>
      </c>
      <c r="D389" s="91" t="s">
        <v>789</v>
      </c>
      <c r="E389" s="92" t="s">
        <v>790</v>
      </c>
      <c r="F389" s="93" t="s">
        <v>363</v>
      </c>
      <c r="G389" s="101">
        <v>1.105</v>
      </c>
    </row>
    <row r="390" spans="1:7" x14ac:dyDescent="0.25">
      <c r="A390" s="90" t="s">
        <v>1185</v>
      </c>
      <c r="B390" s="91" t="s">
        <v>284</v>
      </c>
      <c r="C390" s="91" t="s">
        <v>1186</v>
      </c>
      <c r="D390" s="91" t="s">
        <v>793</v>
      </c>
      <c r="E390" s="92" t="s">
        <v>794</v>
      </c>
      <c r="F390" s="93" t="s">
        <v>185</v>
      </c>
      <c r="G390" s="94">
        <v>8.4532500000000006</v>
      </c>
    </row>
    <row r="391" spans="1:7" x14ac:dyDescent="0.25">
      <c r="A391" s="90" t="s">
        <v>1187</v>
      </c>
      <c r="B391" s="91" t="s">
        <v>284</v>
      </c>
      <c r="C391" s="91" t="s">
        <v>1188</v>
      </c>
      <c r="D391" s="91" t="s">
        <v>877</v>
      </c>
      <c r="E391" s="92" t="s">
        <v>878</v>
      </c>
      <c r="F391" s="93" t="s">
        <v>297</v>
      </c>
      <c r="G391" s="97">
        <v>0.1105</v>
      </c>
    </row>
    <row r="392" spans="1:7" x14ac:dyDescent="0.25">
      <c r="A392" s="90" t="s">
        <v>1189</v>
      </c>
      <c r="B392" s="91" t="s">
        <v>284</v>
      </c>
      <c r="C392" s="91" t="s">
        <v>1190</v>
      </c>
      <c r="D392" s="91" t="s">
        <v>306</v>
      </c>
      <c r="E392" s="92" t="s">
        <v>307</v>
      </c>
      <c r="F392" s="93" t="s">
        <v>297</v>
      </c>
      <c r="G392" s="97">
        <v>0.1105</v>
      </c>
    </row>
    <row r="393" spans="1:7" x14ac:dyDescent="0.25">
      <c r="A393" s="90" t="s">
        <v>1191</v>
      </c>
      <c r="B393" s="91" t="s">
        <v>284</v>
      </c>
      <c r="C393" s="91" t="s">
        <v>1192</v>
      </c>
      <c r="D393" s="91" t="s">
        <v>831</v>
      </c>
      <c r="E393" s="92" t="s">
        <v>832</v>
      </c>
      <c r="F393" s="93" t="s">
        <v>363</v>
      </c>
      <c r="G393" s="101">
        <v>1.105</v>
      </c>
    </row>
    <row r="394" spans="1:7" x14ac:dyDescent="0.25">
      <c r="A394" s="90" t="s">
        <v>1193</v>
      </c>
      <c r="B394" s="91" t="s">
        <v>284</v>
      </c>
      <c r="C394" s="91" t="s">
        <v>1194</v>
      </c>
      <c r="D394" s="91" t="s">
        <v>835</v>
      </c>
      <c r="E394" s="92" t="s">
        <v>836</v>
      </c>
      <c r="F394" s="93" t="s">
        <v>185</v>
      </c>
      <c r="G394" s="97">
        <v>1.11E-2</v>
      </c>
    </row>
    <row r="395" spans="1:7" x14ac:dyDescent="0.25">
      <c r="A395" s="90"/>
      <c r="B395" s="310" t="s">
        <v>1195</v>
      </c>
      <c r="C395" s="311"/>
      <c r="D395" s="311"/>
      <c r="E395" s="312"/>
      <c r="F395" s="93"/>
      <c r="G395" s="97"/>
    </row>
    <row r="396" spans="1:7" ht="22.5" x14ac:dyDescent="0.25">
      <c r="A396" s="90" t="s">
        <v>1196</v>
      </c>
      <c r="B396" s="91" t="s">
        <v>284</v>
      </c>
      <c r="C396" s="91" t="s">
        <v>1197</v>
      </c>
      <c r="D396" s="91" t="s">
        <v>773</v>
      </c>
      <c r="E396" s="92" t="s">
        <v>774</v>
      </c>
      <c r="F396" s="93" t="s">
        <v>185</v>
      </c>
      <c r="G396" s="100">
        <v>17.440000000000001</v>
      </c>
    </row>
    <row r="397" spans="1:7" x14ac:dyDescent="0.25">
      <c r="A397" s="90" t="s">
        <v>1198</v>
      </c>
      <c r="B397" s="91" t="s">
        <v>284</v>
      </c>
      <c r="C397" s="91" t="s">
        <v>1199</v>
      </c>
      <c r="D397" s="91" t="s">
        <v>777</v>
      </c>
      <c r="E397" s="92" t="s">
        <v>778</v>
      </c>
      <c r="F397" s="93" t="s">
        <v>185</v>
      </c>
      <c r="G397" s="100">
        <v>17.79</v>
      </c>
    </row>
    <row r="398" spans="1:7" x14ac:dyDescent="0.25">
      <c r="A398" s="90" t="s">
        <v>1200</v>
      </c>
      <c r="B398" s="91" t="s">
        <v>284</v>
      </c>
      <c r="C398" s="91" t="s">
        <v>1201</v>
      </c>
      <c r="D398" s="91" t="s">
        <v>781</v>
      </c>
      <c r="E398" s="92" t="s">
        <v>782</v>
      </c>
      <c r="F398" s="93" t="s">
        <v>363</v>
      </c>
      <c r="G398" s="101">
        <v>1.744</v>
      </c>
    </row>
    <row r="399" spans="1:7" x14ac:dyDescent="0.25">
      <c r="A399" s="90" t="s">
        <v>1202</v>
      </c>
      <c r="B399" s="91" t="s">
        <v>284</v>
      </c>
      <c r="C399" s="91" t="s">
        <v>1203</v>
      </c>
      <c r="D399" s="91" t="s">
        <v>785</v>
      </c>
      <c r="E399" s="92" t="s">
        <v>786</v>
      </c>
      <c r="F399" s="93" t="s">
        <v>363</v>
      </c>
      <c r="G399" s="101">
        <v>1.744</v>
      </c>
    </row>
    <row r="400" spans="1:7" ht="22.5" x14ac:dyDescent="0.25">
      <c r="A400" s="90" t="s">
        <v>1204</v>
      </c>
      <c r="B400" s="91" t="s">
        <v>284</v>
      </c>
      <c r="C400" s="91" t="s">
        <v>1205</v>
      </c>
      <c r="D400" s="91" t="s">
        <v>789</v>
      </c>
      <c r="E400" s="92" t="s">
        <v>790</v>
      </c>
      <c r="F400" s="93" t="s">
        <v>363</v>
      </c>
      <c r="G400" s="101">
        <v>1.744</v>
      </c>
    </row>
    <row r="401" spans="1:7" x14ac:dyDescent="0.25">
      <c r="A401" s="90" t="s">
        <v>1206</v>
      </c>
      <c r="B401" s="91" t="s">
        <v>284</v>
      </c>
      <c r="C401" s="91" t="s">
        <v>1207</v>
      </c>
      <c r="D401" s="91" t="s">
        <v>793</v>
      </c>
      <c r="E401" s="92" t="s">
        <v>794</v>
      </c>
      <c r="F401" s="93" t="s">
        <v>185</v>
      </c>
      <c r="G401" s="94">
        <v>15.120480000000001</v>
      </c>
    </row>
    <row r="402" spans="1:7" x14ac:dyDescent="0.25">
      <c r="A402" s="90" t="s">
        <v>1208</v>
      </c>
      <c r="B402" s="91" t="s">
        <v>284</v>
      </c>
      <c r="C402" s="91" t="s">
        <v>1209</v>
      </c>
      <c r="D402" s="91" t="s">
        <v>877</v>
      </c>
      <c r="E402" s="92" t="s">
        <v>878</v>
      </c>
      <c r="F402" s="93" t="s">
        <v>297</v>
      </c>
      <c r="G402" s="97">
        <v>0.1744</v>
      </c>
    </row>
    <row r="403" spans="1:7" x14ac:dyDescent="0.25">
      <c r="A403" s="90" t="s">
        <v>1210</v>
      </c>
      <c r="B403" s="91" t="s">
        <v>284</v>
      </c>
      <c r="C403" s="91" t="s">
        <v>1211</v>
      </c>
      <c r="D403" s="91" t="s">
        <v>306</v>
      </c>
      <c r="E403" s="92" t="s">
        <v>307</v>
      </c>
      <c r="F403" s="93" t="s">
        <v>297</v>
      </c>
      <c r="G403" s="97">
        <v>0.1744</v>
      </c>
    </row>
    <row r="404" spans="1:7" x14ac:dyDescent="0.25">
      <c r="A404" s="90" t="s">
        <v>1212</v>
      </c>
      <c r="B404" s="91" t="s">
        <v>284</v>
      </c>
      <c r="C404" s="91" t="s">
        <v>1213</v>
      </c>
      <c r="D404" s="91" t="s">
        <v>927</v>
      </c>
      <c r="E404" s="92" t="s">
        <v>928</v>
      </c>
      <c r="F404" s="93" t="s">
        <v>363</v>
      </c>
      <c r="G404" s="101">
        <v>1.744</v>
      </c>
    </row>
    <row r="405" spans="1:7" ht="22.5" x14ac:dyDescent="0.25">
      <c r="A405" s="90" t="s">
        <v>1214</v>
      </c>
      <c r="B405" s="91" t="s">
        <v>284</v>
      </c>
      <c r="C405" s="91" t="s">
        <v>1215</v>
      </c>
      <c r="D405" s="91" t="s">
        <v>781</v>
      </c>
      <c r="E405" s="92" t="s">
        <v>1037</v>
      </c>
      <c r="F405" s="93" t="s">
        <v>363</v>
      </c>
      <c r="G405" s="101">
        <v>1.744</v>
      </c>
    </row>
    <row r="406" spans="1:7" x14ac:dyDescent="0.25">
      <c r="A406" s="90" t="s">
        <v>1216</v>
      </c>
      <c r="B406" s="91" t="s">
        <v>284</v>
      </c>
      <c r="C406" s="91" t="s">
        <v>1217</v>
      </c>
      <c r="D406" s="91" t="s">
        <v>1040</v>
      </c>
      <c r="E406" s="92" t="s">
        <v>1041</v>
      </c>
      <c r="F406" s="93" t="s">
        <v>371</v>
      </c>
      <c r="G406" s="97">
        <v>-213.46559999999999</v>
      </c>
    </row>
    <row r="407" spans="1:7" x14ac:dyDescent="0.25">
      <c r="A407" s="90" t="s">
        <v>1218</v>
      </c>
      <c r="B407" s="91" t="s">
        <v>284</v>
      </c>
      <c r="C407" s="91" t="s">
        <v>1219</v>
      </c>
      <c r="D407" s="91" t="s">
        <v>1044</v>
      </c>
      <c r="E407" s="92" t="s">
        <v>1045</v>
      </c>
      <c r="F407" s="93" t="s">
        <v>371</v>
      </c>
      <c r="G407" s="97">
        <v>213.46559999999999</v>
      </c>
    </row>
    <row r="408" spans="1:7" x14ac:dyDescent="0.25">
      <c r="A408" s="90" t="s">
        <v>1220</v>
      </c>
      <c r="B408" s="91" t="s">
        <v>284</v>
      </c>
      <c r="C408" s="91" t="s">
        <v>1221</v>
      </c>
      <c r="D408" s="91" t="s">
        <v>931</v>
      </c>
      <c r="E408" s="92" t="s">
        <v>932</v>
      </c>
      <c r="F408" s="93" t="s">
        <v>363</v>
      </c>
      <c r="G408" s="101">
        <v>1.744</v>
      </c>
    </row>
    <row r="409" spans="1:7" x14ac:dyDescent="0.25">
      <c r="A409" s="90" t="s">
        <v>1222</v>
      </c>
      <c r="B409" s="91" t="s">
        <v>284</v>
      </c>
      <c r="C409" s="91" t="s">
        <v>1223</v>
      </c>
      <c r="D409" s="91" t="s">
        <v>935</v>
      </c>
      <c r="E409" s="92" t="s">
        <v>936</v>
      </c>
      <c r="F409" s="93" t="s">
        <v>371</v>
      </c>
      <c r="G409" s="98">
        <v>177.9</v>
      </c>
    </row>
    <row r="410" spans="1:7" x14ac:dyDescent="0.25">
      <c r="A410" s="90" t="s">
        <v>1224</v>
      </c>
      <c r="B410" s="91" t="s">
        <v>284</v>
      </c>
      <c r="C410" s="91" t="s">
        <v>1225</v>
      </c>
      <c r="D410" s="91" t="s">
        <v>939</v>
      </c>
      <c r="E410" s="92" t="s">
        <v>940</v>
      </c>
      <c r="F410" s="93" t="s">
        <v>380</v>
      </c>
      <c r="G410" s="98">
        <v>87.2</v>
      </c>
    </row>
    <row r="411" spans="1:7" x14ac:dyDescent="0.25">
      <c r="A411" s="90"/>
      <c r="B411" s="310" t="s">
        <v>1226</v>
      </c>
      <c r="C411" s="311"/>
      <c r="D411" s="311"/>
      <c r="E411" s="312"/>
      <c r="F411" s="93"/>
      <c r="G411" s="98"/>
    </row>
    <row r="412" spans="1:7" x14ac:dyDescent="0.25">
      <c r="A412" s="90" t="s">
        <v>1227</v>
      </c>
      <c r="B412" s="91" t="s">
        <v>284</v>
      </c>
      <c r="C412" s="91" t="s">
        <v>1228</v>
      </c>
      <c r="D412" s="91" t="s">
        <v>785</v>
      </c>
      <c r="E412" s="92" t="s">
        <v>786</v>
      </c>
      <c r="F412" s="93" t="s">
        <v>363</v>
      </c>
      <c r="G412" s="100">
        <v>1.33</v>
      </c>
    </row>
    <row r="413" spans="1:7" ht="22.5" x14ac:dyDescent="0.25">
      <c r="A413" s="90" t="s">
        <v>1229</v>
      </c>
      <c r="B413" s="91" t="s">
        <v>284</v>
      </c>
      <c r="C413" s="91" t="s">
        <v>1230</v>
      </c>
      <c r="D413" s="91" t="s">
        <v>789</v>
      </c>
      <c r="E413" s="92" t="s">
        <v>790</v>
      </c>
      <c r="F413" s="93" t="s">
        <v>363</v>
      </c>
      <c r="G413" s="100">
        <v>1.33</v>
      </c>
    </row>
    <row r="414" spans="1:7" x14ac:dyDescent="0.25">
      <c r="A414" s="90" t="s">
        <v>1231</v>
      </c>
      <c r="B414" s="91" t="s">
        <v>284</v>
      </c>
      <c r="C414" s="91" t="s">
        <v>1232</v>
      </c>
      <c r="D414" s="91" t="s">
        <v>793</v>
      </c>
      <c r="E414" s="92" t="s">
        <v>794</v>
      </c>
      <c r="F414" s="93" t="s">
        <v>185</v>
      </c>
      <c r="G414" s="97">
        <v>5.4264000000000001</v>
      </c>
    </row>
    <row r="415" spans="1:7" ht="22.5" x14ac:dyDescent="0.25">
      <c r="A415" s="90" t="s">
        <v>1233</v>
      </c>
      <c r="B415" s="91" t="s">
        <v>284</v>
      </c>
      <c r="C415" s="91" t="s">
        <v>1234</v>
      </c>
      <c r="D415" s="91" t="s">
        <v>1235</v>
      </c>
      <c r="E415" s="92" t="s">
        <v>1236</v>
      </c>
      <c r="F415" s="93" t="s">
        <v>363</v>
      </c>
      <c r="G415" s="100">
        <v>1.33</v>
      </c>
    </row>
    <row r="416" spans="1:7" ht="22.5" x14ac:dyDescent="0.25">
      <c r="A416" s="90" t="s">
        <v>1237</v>
      </c>
      <c r="B416" s="91" t="s">
        <v>284</v>
      </c>
      <c r="C416" s="91" t="s">
        <v>1238</v>
      </c>
      <c r="D416" s="91" t="s">
        <v>1239</v>
      </c>
      <c r="E416" s="92" t="s">
        <v>1240</v>
      </c>
      <c r="F416" s="93" t="s">
        <v>371</v>
      </c>
      <c r="G416" s="99">
        <v>137</v>
      </c>
    </row>
    <row r="417" spans="1:7" x14ac:dyDescent="0.25">
      <c r="A417" s="90" t="s">
        <v>1241</v>
      </c>
      <c r="B417" s="91" t="s">
        <v>284</v>
      </c>
      <c r="C417" s="91" t="s">
        <v>1242</v>
      </c>
      <c r="D417" s="91" t="s">
        <v>785</v>
      </c>
      <c r="E417" s="92" t="s">
        <v>786</v>
      </c>
      <c r="F417" s="93" t="s">
        <v>363</v>
      </c>
      <c r="G417" s="100">
        <v>1.33</v>
      </c>
    </row>
    <row r="418" spans="1:7" ht="22.5" x14ac:dyDescent="0.25">
      <c r="A418" s="90" t="s">
        <v>1243</v>
      </c>
      <c r="B418" s="91" t="s">
        <v>284</v>
      </c>
      <c r="C418" s="91" t="s">
        <v>1244</v>
      </c>
      <c r="D418" s="91" t="s">
        <v>789</v>
      </c>
      <c r="E418" s="92" t="s">
        <v>790</v>
      </c>
      <c r="F418" s="93" t="s">
        <v>363</v>
      </c>
      <c r="G418" s="100">
        <v>1.33</v>
      </c>
    </row>
    <row r="419" spans="1:7" x14ac:dyDescent="0.25">
      <c r="A419" s="90" t="s">
        <v>1245</v>
      </c>
      <c r="B419" s="91" t="s">
        <v>284</v>
      </c>
      <c r="C419" s="91" t="s">
        <v>1246</v>
      </c>
      <c r="D419" s="91" t="s">
        <v>793</v>
      </c>
      <c r="E419" s="92" t="s">
        <v>794</v>
      </c>
      <c r="F419" s="93" t="s">
        <v>185</v>
      </c>
      <c r="G419" s="97">
        <v>5.4264000000000001</v>
      </c>
    </row>
    <row r="420" spans="1:7" x14ac:dyDescent="0.25">
      <c r="A420" s="90" t="s">
        <v>1247</v>
      </c>
      <c r="B420" s="91" t="s">
        <v>284</v>
      </c>
      <c r="C420" s="91" t="s">
        <v>1248</v>
      </c>
      <c r="D420" s="91" t="s">
        <v>877</v>
      </c>
      <c r="E420" s="92" t="s">
        <v>878</v>
      </c>
      <c r="F420" s="93" t="s">
        <v>297</v>
      </c>
      <c r="G420" s="101">
        <v>0.13300000000000001</v>
      </c>
    </row>
    <row r="421" spans="1:7" x14ac:dyDescent="0.25">
      <c r="A421" s="90" t="s">
        <v>1249</v>
      </c>
      <c r="B421" s="91" t="s">
        <v>284</v>
      </c>
      <c r="C421" s="91" t="s">
        <v>1250</v>
      </c>
      <c r="D421" s="91" t="s">
        <v>306</v>
      </c>
      <c r="E421" s="92" t="s">
        <v>307</v>
      </c>
      <c r="F421" s="93" t="s">
        <v>297</v>
      </c>
      <c r="G421" s="101">
        <v>0.13300000000000001</v>
      </c>
    </row>
    <row r="422" spans="1:7" x14ac:dyDescent="0.25">
      <c r="A422" s="90" t="s">
        <v>1251</v>
      </c>
      <c r="B422" s="91" t="s">
        <v>284</v>
      </c>
      <c r="C422" s="91" t="s">
        <v>1252</v>
      </c>
      <c r="D422" s="91" t="s">
        <v>831</v>
      </c>
      <c r="E422" s="92" t="s">
        <v>832</v>
      </c>
      <c r="F422" s="93" t="s">
        <v>363</v>
      </c>
      <c r="G422" s="100">
        <v>1.33</v>
      </c>
    </row>
    <row r="423" spans="1:7" x14ac:dyDescent="0.25">
      <c r="A423" s="90" t="s">
        <v>1253</v>
      </c>
      <c r="B423" s="91" t="s">
        <v>284</v>
      </c>
      <c r="C423" s="91" t="s">
        <v>1254</v>
      </c>
      <c r="D423" s="91" t="s">
        <v>835</v>
      </c>
      <c r="E423" s="92" t="s">
        <v>836</v>
      </c>
      <c r="F423" s="93" t="s">
        <v>185</v>
      </c>
      <c r="G423" s="97">
        <v>1.3299999999999999E-2</v>
      </c>
    </row>
    <row r="424" spans="1:7" x14ac:dyDescent="0.25">
      <c r="A424" s="90"/>
      <c r="B424" s="310" t="s">
        <v>1255</v>
      </c>
      <c r="C424" s="311"/>
      <c r="D424" s="311"/>
      <c r="E424" s="312"/>
      <c r="F424" s="93"/>
      <c r="G424" s="97"/>
    </row>
    <row r="425" spans="1:7" x14ac:dyDescent="0.25">
      <c r="A425" s="90" t="s">
        <v>1256</v>
      </c>
      <c r="B425" s="91" t="s">
        <v>284</v>
      </c>
      <c r="C425" s="91" t="s">
        <v>1257</v>
      </c>
      <c r="D425" s="91" t="s">
        <v>785</v>
      </c>
      <c r="E425" s="92" t="s">
        <v>786</v>
      </c>
      <c r="F425" s="93" t="s">
        <v>363</v>
      </c>
      <c r="G425" s="101">
        <v>0.745</v>
      </c>
    </row>
    <row r="426" spans="1:7" ht="22.5" x14ac:dyDescent="0.25">
      <c r="A426" s="90" t="s">
        <v>1258</v>
      </c>
      <c r="B426" s="91" t="s">
        <v>284</v>
      </c>
      <c r="C426" s="91" t="s">
        <v>1259</v>
      </c>
      <c r="D426" s="91" t="s">
        <v>789</v>
      </c>
      <c r="E426" s="92" t="s">
        <v>790</v>
      </c>
      <c r="F426" s="93" t="s">
        <v>363</v>
      </c>
      <c r="G426" s="101">
        <v>0.745</v>
      </c>
    </row>
    <row r="427" spans="1:7" x14ac:dyDescent="0.25">
      <c r="A427" s="90" t="s">
        <v>1260</v>
      </c>
      <c r="B427" s="91" t="s">
        <v>284</v>
      </c>
      <c r="C427" s="91" t="s">
        <v>1261</v>
      </c>
      <c r="D427" s="91" t="s">
        <v>793</v>
      </c>
      <c r="E427" s="92" t="s">
        <v>794</v>
      </c>
      <c r="F427" s="93" t="s">
        <v>185</v>
      </c>
      <c r="G427" s="97">
        <v>3.0396000000000001</v>
      </c>
    </row>
    <row r="428" spans="1:7" ht="22.5" x14ac:dyDescent="0.25">
      <c r="A428" s="90" t="s">
        <v>1262</v>
      </c>
      <c r="B428" s="91" t="s">
        <v>284</v>
      </c>
      <c r="C428" s="91" t="s">
        <v>1263</v>
      </c>
      <c r="D428" s="91" t="s">
        <v>1235</v>
      </c>
      <c r="E428" s="92" t="s">
        <v>1236</v>
      </c>
      <c r="F428" s="93" t="s">
        <v>363</v>
      </c>
      <c r="G428" s="101">
        <v>0.745</v>
      </c>
    </row>
    <row r="429" spans="1:7" ht="22.5" x14ac:dyDescent="0.25">
      <c r="A429" s="90" t="s">
        <v>1264</v>
      </c>
      <c r="B429" s="91" t="s">
        <v>284</v>
      </c>
      <c r="C429" s="91" t="s">
        <v>1265</v>
      </c>
      <c r="D429" s="91" t="s">
        <v>1239</v>
      </c>
      <c r="E429" s="92" t="s">
        <v>1240</v>
      </c>
      <c r="F429" s="93" t="s">
        <v>371</v>
      </c>
      <c r="G429" s="100">
        <v>76.739999999999995</v>
      </c>
    </row>
    <row r="430" spans="1:7" x14ac:dyDescent="0.25">
      <c r="A430" s="90" t="s">
        <v>1266</v>
      </c>
      <c r="B430" s="91" t="s">
        <v>284</v>
      </c>
      <c r="C430" s="91" t="s">
        <v>1267</v>
      </c>
      <c r="D430" s="91" t="s">
        <v>785</v>
      </c>
      <c r="E430" s="92" t="s">
        <v>786</v>
      </c>
      <c r="F430" s="93" t="s">
        <v>363</v>
      </c>
      <c r="G430" s="101">
        <v>0.745</v>
      </c>
    </row>
    <row r="431" spans="1:7" ht="22.5" x14ac:dyDescent="0.25">
      <c r="A431" s="90" t="s">
        <v>1268</v>
      </c>
      <c r="B431" s="91" t="s">
        <v>284</v>
      </c>
      <c r="C431" s="91" t="s">
        <v>1269</v>
      </c>
      <c r="D431" s="91" t="s">
        <v>789</v>
      </c>
      <c r="E431" s="92" t="s">
        <v>790</v>
      </c>
      <c r="F431" s="93" t="s">
        <v>363</v>
      </c>
      <c r="G431" s="101">
        <v>0.745</v>
      </c>
    </row>
    <row r="432" spans="1:7" x14ac:dyDescent="0.25">
      <c r="A432" s="90" t="s">
        <v>1270</v>
      </c>
      <c r="B432" s="91" t="s">
        <v>284</v>
      </c>
      <c r="C432" s="91" t="s">
        <v>1271</v>
      </c>
      <c r="D432" s="91" t="s">
        <v>793</v>
      </c>
      <c r="E432" s="92" t="s">
        <v>794</v>
      </c>
      <c r="F432" s="93" t="s">
        <v>185</v>
      </c>
      <c r="G432" s="97">
        <v>3.7995000000000001</v>
      </c>
    </row>
    <row r="433" spans="1:7" x14ac:dyDescent="0.25">
      <c r="A433" s="90" t="s">
        <v>1272</v>
      </c>
      <c r="B433" s="91" t="s">
        <v>284</v>
      </c>
      <c r="C433" s="91" t="s">
        <v>1273</v>
      </c>
      <c r="D433" s="91" t="s">
        <v>877</v>
      </c>
      <c r="E433" s="92" t="s">
        <v>878</v>
      </c>
      <c r="F433" s="93" t="s">
        <v>297</v>
      </c>
      <c r="G433" s="97">
        <v>7.4499999999999997E-2</v>
      </c>
    </row>
    <row r="434" spans="1:7" x14ac:dyDescent="0.25">
      <c r="A434" s="90" t="s">
        <v>1274</v>
      </c>
      <c r="B434" s="91" t="s">
        <v>284</v>
      </c>
      <c r="C434" s="91" t="s">
        <v>1275</v>
      </c>
      <c r="D434" s="91" t="s">
        <v>306</v>
      </c>
      <c r="E434" s="92" t="s">
        <v>307</v>
      </c>
      <c r="F434" s="93" t="s">
        <v>297</v>
      </c>
      <c r="G434" s="97">
        <v>7.4499999999999997E-2</v>
      </c>
    </row>
    <row r="435" spans="1:7" x14ac:dyDescent="0.25">
      <c r="A435" s="90" t="s">
        <v>1276</v>
      </c>
      <c r="B435" s="91" t="s">
        <v>284</v>
      </c>
      <c r="C435" s="91" t="s">
        <v>1277</v>
      </c>
      <c r="D435" s="91" t="s">
        <v>927</v>
      </c>
      <c r="E435" s="92" t="s">
        <v>928</v>
      </c>
      <c r="F435" s="93" t="s">
        <v>363</v>
      </c>
      <c r="G435" s="101">
        <v>0.745</v>
      </c>
    </row>
    <row r="436" spans="1:7" x14ac:dyDescent="0.25">
      <c r="A436" s="90" t="s">
        <v>1278</v>
      </c>
      <c r="B436" s="91" t="s">
        <v>284</v>
      </c>
      <c r="C436" s="91" t="s">
        <v>1279</v>
      </c>
      <c r="D436" s="91" t="s">
        <v>931</v>
      </c>
      <c r="E436" s="92" t="s">
        <v>932</v>
      </c>
      <c r="F436" s="93" t="s">
        <v>363</v>
      </c>
      <c r="G436" s="101">
        <v>0.745</v>
      </c>
    </row>
    <row r="437" spans="1:7" x14ac:dyDescent="0.25">
      <c r="A437" s="90" t="s">
        <v>1280</v>
      </c>
      <c r="B437" s="91" t="s">
        <v>284</v>
      </c>
      <c r="C437" s="91" t="s">
        <v>1281</v>
      </c>
      <c r="D437" s="91" t="s">
        <v>935</v>
      </c>
      <c r="E437" s="92" t="s">
        <v>936</v>
      </c>
      <c r="F437" s="93" t="s">
        <v>371</v>
      </c>
      <c r="G437" s="100">
        <v>75.989999999999995</v>
      </c>
    </row>
    <row r="438" spans="1:7" x14ac:dyDescent="0.25">
      <c r="A438" s="90" t="s">
        <v>1282</v>
      </c>
      <c r="B438" s="91" t="s">
        <v>284</v>
      </c>
      <c r="C438" s="91" t="s">
        <v>1283</v>
      </c>
      <c r="D438" s="91" t="s">
        <v>939</v>
      </c>
      <c r="E438" s="92" t="s">
        <v>940</v>
      </c>
      <c r="F438" s="93" t="s">
        <v>380</v>
      </c>
      <c r="G438" s="100">
        <v>37.25</v>
      </c>
    </row>
    <row r="439" spans="1:7" x14ac:dyDescent="0.25">
      <c r="A439" s="90"/>
      <c r="B439" s="310" t="s">
        <v>1284</v>
      </c>
      <c r="C439" s="311"/>
      <c r="D439" s="311"/>
      <c r="E439" s="312"/>
      <c r="F439" s="93"/>
      <c r="G439" s="100"/>
    </row>
    <row r="440" spans="1:7" x14ac:dyDescent="0.25">
      <c r="A440" s="90" t="s">
        <v>1285</v>
      </c>
      <c r="B440" s="91" t="s">
        <v>284</v>
      </c>
      <c r="C440" s="91" t="s">
        <v>1286</v>
      </c>
      <c r="D440" s="91" t="s">
        <v>785</v>
      </c>
      <c r="E440" s="92" t="s">
        <v>786</v>
      </c>
      <c r="F440" s="93" t="s">
        <v>363</v>
      </c>
      <c r="G440" s="100">
        <v>0.97</v>
      </c>
    </row>
    <row r="441" spans="1:7" ht="22.5" x14ac:dyDescent="0.25">
      <c r="A441" s="90" t="s">
        <v>1287</v>
      </c>
      <c r="B441" s="91" t="s">
        <v>284</v>
      </c>
      <c r="C441" s="91" t="s">
        <v>1288</v>
      </c>
      <c r="D441" s="91" t="s">
        <v>789</v>
      </c>
      <c r="E441" s="92" t="s">
        <v>790</v>
      </c>
      <c r="F441" s="93" t="s">
        <v>363</v>
      </c>
      <c r="G441" s="100">
        <v>0.97</v>
      </c>
    </row>
    <row r="442" spans="1:7" x14ac:dyDescent="0.25">
      <c r="A442" s="90" t="s">
        <v>1289</v>
      </c>
      <c r="B442" s="91" t="s">
        <v>284</v>
      </c>
      <c r="C442" s="91" t="s">
        <v>1290</v>
      </c>
      <c r="D442" s="91" t="s">
        <v>793</v>
      </c>
      <c r="E442" s="92" t="s">
        <v>794</v>
      </c>
      <c r="F442" s="93" t="s">
        <v>185</v>
      </c>
      <c r="G442" s="97">
        <v>3.9575999999999998</v>
      </c>
    </row>
    <row r="443" spans="1:7" ht="22.5" x14ac:dyDescent="0.25">
      <c r="A443" s="90" t="s">
        <v>1291</v>
      </c>
      <c r="B443" s="91" t="s">
        <v>284</v>
      </c>
      <c r="C443" s="91" t="s">
        <v>1292</v>
      </c>
      <c r="D443" s="91" t="s">
        <v>1235</v>
      </c>
      <c r="E443" s="92" t="s">
        <v>1236</v>
      </c>
      <c r="F443" s="93" t="s">
        <v>363</v>
      </c>
      <c r="G443" s="100">
        <v>0.97</v>
      </c>
    </row>
    <row r="444" spans="1:7" ht="22.5" x14ac:dyDescent="0.25">
      <c r="A444" s="90" t="s">
        <v>1293</v>
      </c>
      <c r="B444" s="91" t="s">
        <v>284</v>
      </c>
      <c r="C444" s="91" t="s">
        <v>1294</v>
      </c>
      <c r="D444" s="91" t="s">
        <v>1239</v>
      </c>
      <c r="E444" s="92" t="s">
        <v>1240</v>
      </c>
      <c r="F444" s="93" t="s">
        <v>371</v>
      </c>
      <c r="G444" s="100">
        <v>99.91</v>
      </c>
    </row>
    <row r="445" spans="1:7" x14ac:dyDescent="0.25">
      <c r="A445" s="90" t="s">
        <v>1295</v>
      </c>
      <c r="B445" s="91" t="s">
        <v>284</v>
      </c>
      <c r="C445" s="91" t="s">
        <v>1296</v>
      </c>
      <c r="D445" s="91" t="s">
        <v>785</v>
      </c>
      <c r="E445" s="92" t="s">
        <v>786</v>
      </c>
      <c r="F445" s="93" t="s">
        <v>363</v>
      </c>
      <c r="G445" s="100">
        <v>0.97</v>
      </c>
    </row>
    <row r="446" spans="1:7" ht="22.5" x14ac:dyDescent="0.25">
      <c r="A446" s="90" t="s">
        <v>1297</v>
      </c>
      <c r="B446" s="91" t="s">
        <v>284</v>
      </c>
      <c r="C446" s="91" t="s">
        <v>1298</v>
      </c>
      <c r="D446" s="91" t="s">
        <v>789</v>
      </c>
      <c r="E446" s="92" t="s">
        <v>790</v>
      </c>
      <c r="F446" s="93" t="s">
        <v>363</v>
      </c>
      <c r="G446" s="100">
        <v>0.97</v>
      </c>
    </row>
    <row r="447" spans="1:7" x14ac:dyDescent="0.25">
      <c r="A447" s="90" t="s">
        <v>1299</v>
      </c>
      <c r="B447" s="91" t="s">
        <v>284</v>
      </c>
      <c r="C447" s="91" t="s">
        <v>1300</v>
      </c>
      <c r="D447" s="91" t="s">
        <v>793</v>
      </c>
      <c r="E447" s="92" t="s">
        <v>794</v>
      </c>
      <c r="F447" s="93" t="s">
        <v>185</v>
      </c>
      <c r="G447" s="97">
        <v>3.9575999999999998</v>
      </c>
    </row>
    <row r="448" spans="1:7" x14ac:dyDescent="0.25">
      <c r="A448" s="90" t="s">
        <v>1301</v>
      </c>
      <c r="B448" s="91" t="s">
        <v>284</v>
      </c>
      <c r="C448" s="91" t="s">
        <v>1302</v>
      </c>
      <c r="D448" s="91" t="s">
        <v>877</v>
      </c>
      <c r="E448" s="92" t="s">
        <v>878</v>
      </c>
      <c r="F448" s="93" t="s">
        <v>297</v>
      </c>
      <c r="G448" s="101">
        <v>9.7000000000000003E-2</v>
      </c>
    </row>
    <row r="449" spans="1:7" x14ac:dyDescent="0.25">
      <c r="A449" s="90" t="s">
        <v>1303</v>
      </c>
      <c r="B449" s="91" t="s">
        <v>284</v>
      </c>
      <c r="C449" s="91" t="s">
        <v>1304</v>
      </c>
      <c r="D449" s="91" t="s">
        <v>306</v>
      </c>
      <c r="E449" s="92" t="s">
        <v>307</v>
      </c>
      <c r="F449" s="93" t="s">
        <v>297</v>
      </c>
      <c r="G449" s="101">
        <v>9.7000000000000003E-2</v>
      </c>
    </row>
    <row r="450" spans="1:7" ht="22.5" x14ac:dyDescent="0.25">
      <c r="A450" s="90" t="s">
        <v>1305</v>
      </c>
      <c r="B450" s="91" t="s">
        <v>284</v>
      </c>
      <c r="C450" s="91" t="s">
        <v>1306</v>
      </c>
      <c r="D450" s="91" t="s">
        <v>797</v>
      </c>
      <c r="E450" s="92" t="s">
        <v>798</v>
      </c>
      <c r="F450" s="93" t="s">
        <v>363</v>
      </c>
      <c r="G450" s="100">
        <v>0.97</v>
      </c>
    </row>
    <row r="451" spans="1:7" x14ac:dyDescent="0.25">
      <c r="A451" s="90" t="s">
        <v>1307</v>
      </c>
      <c r="B451" s="91" t="s">
        <v>284</v>
      </c>
      <c r="C451" s="91" t="s">
        <v>1308</v>
      </c>
      <c r="D451" s="91" t="s">
        <v>801</v>
      </c>
      <c r="E451" s="92" t="s">
        <v>802</v>
      </c>
      <c r="F451" s="93" t="s">
        <v>297</v>
      </c>
      <c r="G451" s="97">
        <v>-0.23860000000000001</v>
      </c>
    </row>
    <row r="452" spans="1:7" x14ac:dyDescent="0.25">
      <c r="A452" s="90" t="s">
        <v>1309</v>
      </c>
      <c r="B452" s="91" t="s">
        <v>284</v>
      </c>
      <c r="C452" s="91" t="s">
        <v>1310</v>
      </c>
      <c r="D452" s="91" t="s">
        <v>805</v>
      </c>
      <c r="E452" s="92" t="s">
        <v>806</v>
      </c>
      <c r="F452" s="93" t="s">
        <v>807</v>
      </c>
      <c r="G452" s="98">
        <v>238.6</v>
      </c>
    </row>
    <row r="453" spans="1:7" x14ac:dyDescent="0.25">
      <c r="A453" s="90" t="s">
        <v>1311</v>
      </c>
      <c r="B453" s="91" t="s">
        <v>284</v>
      </c>
      <c r="C453" s="91" t="s">
        <v>1312</v>
      </c>
      <c r="D453" s="91" t="s">
        <v>810</v>
      </c>
      <c r="E453" s="92" t="s">
        <v>811</v>
      </c>
      <c r="F453" s="93" t="s">
        <v>371</v>
      </c>
      <c r="G453" s="98">
        <v>112.5</v>
      </c>
    </row>
    <row r="454" spans="1:7" ht="33.75" x14ac:dyDescent="0.25">
      <c r="A454" s="90" t="s">
        <v>1313</v>
      </c>
      <c r="B454" s="91" t="s">
        <v>284</v>
      </c>
      <c r="C454" s="91" t="s">
        <v>1314</v>
      </c>
      <c r="D454" s="91" t="s">
        <v>814</v>
      </c>
      <c r="E454" s="92" t="s">
        <v>815</v>
      </c>
      <c r="F454" s="93" t="s">
        <v>363</v>
      </c>
      <c r="G454" s="100">
        <v>0.97</v>
      </c>
    </row>
    <row r="455" spans="1:7" x14ac:dyDescent="0.25">
      <c r="A455" s="90"/>
      <c r="B455" s="310" t="s">
        <v>1315</v>
      </c>
      <c r="C455" s="311"/>
      <c r="D455" s="311"/>
      <c r="E455" s="312"/>
      <c r="F455" s="93"/>
      <c r="G455" s="100"/>
    </row>
    <row r="456" spans="1:7" x14ac:dyDescent="0.25">
      <c r="A456" s="90" t="s">
        <v>1316</v>
      </c>
      <c r="B456" s="91" t="s">
        <v>284</v>
      </c>
      <c r="C456" s="91" t="s">
        <v>1317</v>
      </c>
      <c r="D456" s="91" t="s">
        <v>785</v>
      </c>
      <c r="E456" s="92" t="s">
        <v>786</v>
      </c>
      <c r="F456" s="93" t="s">
        <v>363</v>
      </c>
      <c r="G456" s="100">
        <v>1.02</v>
      </c>
    </row>
    <row r="457" spans="1:7" ht="22.5" x14ac:dyDescent="0.25">
      <c r="A457" s="90" t="s">
        <v>1318</v>
      </c>
      <c r="B457" s="91" t="s">
        <v>284</v>
      </c>
      <c r="C457" s="91" t="s">
        <v>1319</v>
      </c>
      <c r="D457" s="91" t="s">
        <v>789</v>
      </c>
      <c r="E457" s="92" t="s">
        <v>790</v>
      </c>
      <c r="F457" s="93" t="s">
        <v>363</v>
      </c>
      <c r="G457" s="100">
        <v>1.02</v>
      </c>
    </row>
    <row r="458" spans="1:7" x14ac:dyDescent="0.25">
      <c r="A458" s="90" t="s">
        <v>1320</v>
      </c>
      <c r="B458" s="91" t="s">
        <v>284</v>
      </c>
      <c r="C458" s="91" t="s">
        <v>1321</v>
      </c>
      <c r="D458" s="91" t="s">
        <v>793</v>
      </c>
      <c r="E458" s="92" t="s">
        <v>794</v>
      </c>
      <c r="F458" s="93" t="s">
        <v>185</v>
      </c>
      <c r="G458" s="97">
        <v>4.1616</v>
      </c>
    </row>
    <row r="459" spans="1:7" ht="22.5" x14ac:dyDescent="0.25">
      <c r="A459" s="90" t="s">
        <v>1322</v>
      </c>
      <c r="B459" s="91" t="s">
        <v>284</v>
      </c>
      <c r="C459" s="91" t="s">
        <v>1323</v>
      </c>
      <c r="D459" s="91" t="s">
        <v>1235</v>
      </c>
      <c r="E459" s="92" t="s">
        <v>1236</v>
      </c>
      <c r="F459" s="93" t="s">
        <v>363</v>
      </c>
      <c r="G459" s="100">
        <v>1.02</v>
      </c>
    </row>
    <row r="460" spans="1:7" ht="22.5" x14ac:dyDescent="0.25">
      <c r="A460" s="90" t="s">
        <v>1324</v>
      </c>
      <c r="B460" s="91" t="s">
        <v>284</v>
      </c>
      <c r="C460" s="91" t="s">
        <v>1325</v>
      </c>
      <c r="D460" s="91" t="s">
        <v>1239</v>
      </c>
      <c r="E460" s="92" t="s">
        <v>1240</v>
      </c>
      <c r="F460" s="93" t="s">
        <v>371</v>
      </c>
      <c r="G460" s="98">
        <v>105.4</v>
      </c>
    </row>
    <row r="461" spans="1:7" x14ac:dyDescent="0.25">
      <c r="A461" s="90" t="s">
        <v>1326</v>
      </c>
      <c r="B461" s="91" t="s">
        <v>284</v>
      </c>
      <c r="C461" s="91" t="s">
        <v>1327</v>
      </c>
      <c r="D461" s="91" t="s">
        <v>785</v>
      </c>
      <c r="E461" s="92" t="s">
        <v>786</v>
      </c>
      <c r="F461" s="93" t="s">
        <v>363</v>
      </c>
      <c r="G461" s="100">
        <v>1.02</v>
      </c>
    </row>
    <row r="462" spans="1:7" ht="22.5" x14ac:dyDescent="0.25">
      <c r="A462" s="90" t="s">
        <v>1328</v>
      </c>
      <c r="B462" s="91" t="s">
        <v>284</v>
      </c>
      <c r="C462" s="91" t="s">
        <v>1329</v>
      </c>
      <c r="D462" s="91" t="s">
        <v>789</v>
      </c>
      <c r="E462" s="92" t="s">
        <v>790</v>
      </c>
      <c r="F462" s="93" t="s">
        <v>363</v>
      </c>
      <c r="G462" s="100">
        <v>1.02</v>
      </c>
    </row>
    <row r="463" spans="1:7" x14ac:dyDescent="0.25">
      <c r="A463" s="90" t="s">
        <v>1330</v>
      </c>
      <c r="B463" s="91" t="s">
        <v>284</v>
      </c>
      <c r="C463" s="91" t="s">
        <v>1331</v>
      </c>
      <c r="D463" s="91" t="s">
        <v>793</v>
      </c>
      <c r="E463" s="92" t="s">
        <v>794</v>
      </c>
      <c r="F463" s="93" t="s">
        <v>185</v>
      </c>
      <c r="G463" s="97">
        <v>4.6818</v>
      </c>
    </row>
    <row r="464" spans="1:7" x14ac:dyDescent="0.25">
      <c r="A464" s="90" t="s">
        <v>1332</v>
      </c>
      <c r="B464" s="91" t="s">
        <v>284</v>
      </c>
      <c r="C464" s="91" t="s">
        <v>1333</v>
      </c>
      <c r="D464" s="91" t="s">
        <v>877</v>
      </c>
      <c r="E464" s="92" t="s">
        <v>878</v>
      </c>
      <c r="F464" s="93" t="s">
        <v>297</v>
      </c>
      <c r="G464" s="101">
        <v>0.10199999999999999</v>
      </c>
    </row>
    <row r="465" spans="1:7" x14ac:dyDescent="0.25">
      <c r="A465" s="90" t="s">
        <v>1334</v>
      </c>
      <c r="B465" s="91" t="s">
        <v>284</v>
      </c>
      <c r="C465" s="91" t="s">
        <v>1335</v>
      </c>
      <c r="D465" s="91" t="s">
        <v>306</v>
      </c>
      <c r="E465" s="92" t="s">
        <v>307</v>
      </c>
      <c r="F465" s="93" t="s">
        <v>297</v>
      </c>
      <c r="G465" s="101">
        <v>0.10199999999999999</v>
      </c>
    </row>
    <row r="466" spans="1:7" x14ac:dyDescent="0.25">
      <c r="A466" s="90" t="s">
        <v>1336</v>
      </c>
      <c r="B466" s="91" t="s">
        <v>284</v>
      </c>
      <c r="C466" s="91" t="s">
        <v>1337</v>
      </c>
      <c r="D466" s="91" t="s">
        <v>927</v>
      </c>
      <c r="E466" s="92" t="s">
        <v>928</v>
      </c>
      <c r="F466" s="93" t="s">
        <v>363</v>
      </c>
      <c r="G466" s="100">
        <v>1.02</v>
      </c>
    </row>
    <row r="467" spans="1:7" ht="22.5" x14ac:dyDescent="0.25">
      <c r="A467" s="90" t="s">
        <v>1338</v>
      </c>
      <c r="B467" s="91" t="s">
        <v>284</v>
      </c>
      <c r="C467" s="91" t="s">
        <v>1339</v>
      </c>
      <c r="D467" s="91" t="s">
        <v>781</v>
      </c>
      <c r="E467" s="92" t="s">
        <v>1037</v>
      </c>
      <c r="F467" s="93" t="s">
        <v>363</v>
      </c>
      <c r="G467" s="100">
        <v>1.02</v>
      </c>
    </row>
    <row r="468" spans="1:7" x14ac:dyDescent="0.25">
      <c r="A468" s="90" t="s">
        <v>1340</v>
      </c>
      <c r="B468" s="91" t="s">
        <v>284</v>
      </c>
      <c r="C468" s="91" t="s">
        <v>1341</v>
      </c>
      <c r="D468" s="91" t="s">
        <v>1040</v>
      </c>
      <c r="E468" s="92" t="s">
        <v>1041</v>
      </c>
      <c r="F468" s="93" t="s">
        <v>371</v>
      </c>
      <c r="G468" s="98">
        <v>-124.8</v>
      </c>
    </row>
    <row r="469" spans="1:7" x14ac:dyDescent="0.25">
      <c r="A469" s="90" t="s">
        <v>1342</v>
      </c>
      <c r="B469" s="91" t="s">
        <v>284</v>
      </c>
      <c r="C469" s="91" t="s">
        <v>1343</v>
      </c>
      <c r="D469" s="91" t="s">
        <v>1044</v>
      </c>
      <c r="E469" s="92" t="s">
        <v>1045</v>
      </c>
      <c r="F469" s="93" t="s">
        <v>371</v>
      </c>
      <c r="G469" s="98">
        <v>124.8</v>
      </c>
    </row>
    <row r="470" spans="1:7" x14ac:dyDescent="0.25">
      <c r="A470" s="90" t="s">
        <v>1344</v>
      </c>
      <c r="B470" s="91" t="s">
        <v>284</v>
      </c>
      <c r="C470" s="91" t="s">
        <v>1345</v>
      </c>
      <c r="D470" s="91" t="s">
        <v>931</v>
      </c>
      <c r="E470" s="92" t="s">
        <v>932</v>
      </c>
      <c r="F470" s="93" t="s">
        <v>363</v>
      </c>
      <c r="G470" s="100">
        <v>1.02</v>
      </c>
    </row>
    <row r="471" spans="1:7" x14ac:dyDescent="0.25">
      <c r="A471" s="90" t="s">
        <v>1346</v>
      </c>
      <c r="B471" s="91" t="s">
        <v>284</v>
      </c>
      <c r="C471" s="91" t="s">
        <v>1347</v>
      </c>
      <c r="D471" s="91" t="s">
        <v>935</v>
      </c>
      <c r="E471" s="92" t="s">
        <v>936</v>
      </c>
      <c r="F471" s="93" t="s">
        <v>371</v>
      </c>
      <c r="G471" s="99">
        <v>104</v>
      </c>
    </row>
    <row r="472" spans="1:7" x14ac:dyDescent="0.25">
      <c r="A472" s="90" t="s">
        <v>1348</v>
      </c>
      <c r="B472" s="91" t="s">
        <v>284</v>
      </c>
      <c r="C472" s="91" t="s">
        <v>1349</v>
      </c>
      <c r="D472" s="91" t="s">
        <v>939</v>
      </c>
      <c r="E472" s="92" t="s">
        <v>940</v>
      </c>
      <c r="F472" s="93" t="s">
        <v>380</v>
      </c>
      <c r="G472" s="99">
        <v>51</v>
      </c>
    </row>
    <row r="473" spans="1:7" x14ac:dyDescent="0.25">
      <c r="A473" s="90"/>
      <c r="B473" s="310" t="s">
        <v>1350</v>
      </c>
      <c r="C473" s="311"/>
      <c r="D473" s="311"/>
      <c r="E473" s="312"/>
      <c r="F473" s="93"/>
      <c r="G473" s="99"/>
    </row>
    <row r="474" spans="1:7" x14ac:dyDescent="0.25">
      <c r="A474" s="90" t="s">
        <v>1351</v>
      </c>
      <c r="B474" s="91" t="s">
        <v>284</v>
      </c>
      <c r="C474" s="91" t="s">
        <v>1352</v>
      </c>
      <c r="D474" s="91" t="s">
        <v>785</v>
      </c>
      <c r="E474" s="92" t="s">
        <v>786</v>
      </c>
      <c r="F474" s="93" t="s">
        <v>363</v>
      </c>
      <c r="G474" s="100">
        <v>3.91</v>
      </c>
    </row>
    <row r="475" spans="1:7" ht="22.5" x14ac:dyDescent="0.25">
      <c r="A475" s="90" t="s">
        <v>1353</v>
      </c>
      <c r="B475" s="91" t="s">
        <v>284</v>
      </c>
      <c r="C475" s="91" t="s">
        <v>1354</v>
      </c>
      <c r="D475" s="91" t="s">
        <v>789</v>
      </c>
      <c r="E475" s="92" t="s">
        <v>790</v>
      </c>
      <c r="F475" s="93" t="s">
        <v>363</v>
      </c>
      <c r="G475" s="100">
        <v>3.91</v>
      </c>
    </row>
    <row r="476" spans="1:7" x14ac:dyDescent="0.25">
      <c r="A476" s="90" t="s">
        <v>1355</v>
      </c>
      <c r="B476" s="91" t="s">
        <v>284</v>
      </c>
      <c r="C476" s="91" t="s">
        <v>1356</v>
      </c>
      <c r="D476" s="91" t="s">
        <v>793</v>
      </c>
      <c r="E476" s="92" t="s">
        <v>794</v>
      </c>
      <c r="F476" s="93" t="s">
        <v>185</v>
      </c>
      <c r="G476" s="97">
        <v>15.9528</v>
      </c>
    </row>
    <row r="477" spans="1:7" ht="22.5" x14ac:dyDescent="0.25">
      <c r="A477" s="90" t="s">
        <v>1357</v>
      </c>
      <c r="B477" s="91" t="s">
        <v>284</v>
      </c>
      <c r="C477" s="91" t="s">
        <v>1358</v>
      </c>
      <c r="D477" s="91" t="s">
        <v>1235</v>
      </c>
      <c r="E477" s="92" t="s">
        <v>1236</v>
      </c>
      <c r="F477" s="93" t="s">
        <v>363</v>
      </c>
      <c r="G477" s="100">
        <v>3.91</v>
      </c>
    </row>
    <row r="478" spans="1:7" ht="22.5" x14ac:dyDescent="0.25">
      <c r="A478" s="90" t="s">
        <v>1359</v>
      </c>
      <c r="B478" s="91" t="s">
        <v>284</v>
      </c>
      <c r="C478" s="91" t="s">
        <v>1360</v>
      </c>
      <c r="D478" s="91" t="s">
        <v>1239</v>
      </c>
      <c r="E478" s="92" t="s">
        <v>1240</v>
      </c>
      <c r="F478" s="93" t="s">
        <v>371</v>
      </c>
      <c r="G478" s="98">
        <v>402.7</v>
      </c>
    </row>
    <row r="479" spans="1:7" x14ac:dyDescent="0.25">
      <c r="A479" s="90" t="s">
        <v>1361</v>
      </c>
      <c r="B479" s="91" t="s">
        <v>284</v>
      </c>
      <c r="C479" s="91" t="s">
        <v>1362</v>
      </c>
      <c r="D479" s="91" t="s">
        <v>785</v>
      </c>
      <c r="E479" s="92" t="s">
        <v>786</v>
      </c>
      <c r="F479" s="93" t="s">
        <v>363</v>
      </c>
      <c r="G479" s="100">
        <v>3.91</v>
      </c>
    </row>
    <row r="480" spans="1:7" ht="22.5" x14ac:dyDescent="0.25">
      <c r="A480" s="90" t="s">
        <v>1363</v>
      </c>
      <c r="B480" s="91" t="s">
        <v>284</v>
      </c>
      <c r="C480" s="91" t="s">
        <v>1364</v>
      </c>
      <c r="D480" s="91" t="s">
        <v>789</v>
      </c>
      <c r="E480" s="92" t="s">
        <v>790</v>
      </c>
      <c r="F480" s="93" t="s">
        <v>363</v>
      </c>
      <c r="G480" s="100">
        <v>3.91</v>
      </c>
    </row>
    <row r="481" spans="1:7" x14ac:dyDescent="0.25">
      <c r="A481" s="90" t="s">
        <v>1365</v>
      </c>
      <c r="B481" s="91" t="s">
        <v>284</v>
      </c>
      <c r="C481" s="91" t="s">
        <v>1366</v>
      </c>
      <c r="D481" s="91" t="s">
        <v>793</v>
      </c>
      <c r="E481" s="92" t="s">
        <v>794</v>
      </c>
      <c r="F481" s="93" t="s">
        <v>185</v>
      </c>
      <c r="G481" s="97">
        <v>17.946899999999999</v>
      </c>
    </row>
    <row r="482" spans="1:7" x14ac:dyDescent="0.25">
      <c r="A482" s="90" t="s">
        <v>1367</v>
      </c>
      <c r="B482" s="91" t="s">
        <v>284</v>
      </c>
      <c r="C482" s="91" t="s">
        <v>1368</v>
      </c>
      <c r="D482" s="91" t="s">
        <v>877</v>
      </c>
      <c r="E482" s="92" t="s">
        <v>878</v>
      </c>
      <c r="F482" s="93" t="s">
        <v>297</v>
      </c>
      <c r="G482" s="101">
        <v>0.39100000000000001</v>
      </c>
    </row>
    <row r="483" spans="1:7" x14ac:dyDescent="0.25">
      <c r="A483" s="90" t="s">
        <v>1369</v>
      </c>
      <c r="B483" s="91" t="s">
        <v>284</v>
      </c>
      <c r="C483" s="91" t="s">
        <v>1370</v>
      </c>
      <c r="D483" s="91" t="s">
        <v>306</v>
      </c>
      <c r="E483" s="92" t="s">
        <v>307</v>
      </c>
      <c r="F483" s="93" t="s">
        <v>297</v>
      </c>
      <c r="G483" s="101">
        <v>0.39100000000000001</v>
      </c>
    </row>
    <row r="484" spans="1:7" x14ac:dyDescent="0.25">
      <c r="A484" s="90" t="s">
        <v>1371</v>
      </c>
      <c r="B484" s="91" t="s">
        <v>284</v>
      </c>
      <c r="C484" s="91" t="s">
        <v>1372</v>
      </c>
      <c r="D484" s="91" t="s">
        <v>927</v>
      </c>
      <c r="E484" s="92" t="s">
        <v>928</v>
      </c>
      <c r="F484" s="93" t="s">
        <v>363</v>
      </c>
      <c r="G484" s="100">
        <v>3.91</v>
      </c>
    </row>
    <row r="485" spans="1:7" ht="22.5" x14ac:dyDescent="0.25">
      <c r="A485" s="90" t="s">
        <v>1373</v>
      </c>
      <c r="B485" s="91" t="s">
        <v>284</v>
      </c>
      <c r="C485" s="91" t="s">
        <v>1374</v>
      </c>
      <c r="D485" s="91" t="s">
        <v>781</v>
      </c>
      <c r="E485" s="92" t="s">
        <v>1037</v>
      </c>
      <c r="F485" s="93" t="s">
        <v>363</v>
      </c>
      <c r="G485" s="100">
        <v>3.91</v>
      </c>
    </row>
    <row r="486" spans="1:7" x14ac:dyDescent="0.25">
      <c r="A486" s="90" t="s">
        <v>1375</v>
      </c>
      <c r="B486" s="91" t="s">
        <v>284</v>
      </c>
      <c r="C486" s="91" t="s">
        <v>1376</v>
      </c>
      <c r="D486" s="91" t="s">
        <v>1040</v>
      </c>
      <c r="E486" s="92" t="s">
        <v>1041</v>
      </c>
      <c r="F486" s="93" t="s">
        <v>371</v>
      </c>
      <c r="G486" s="98">
        <v>-478.6</v>
      </c>
    </row>
    <row r="487" spans="1:7" x14ac:dyDescent="0.25">
      <c r="A487" s="90" t="s">
        <v>1377</v>
      </c>
      <c r="B487" s="91" t="s">
        <v>284</v>
      </c>
      <c r="C487" s="91" t="s">
        <v>1378</v>
      </c>
      <c r="D487" s="91" t="s">
        <v>1044</v>
      </c>
      <c r="E487" s="92" t="s">
        <v>1045</v>
      </c>
      <c r="F487" s="93" t="s">
        <v>371</v>
      </c>
      <c r="G487" s="98">
        <v>478.6</v>
      </c>
    </row>
    <row r="488" spans="1:7" x14ac:dyDescent="0.25">
      <c r="A488" s="90" t="s">
        <v>1379</v>
      </c>
      <c r="B488" s="91" t="s">
        <v>284</v>
      </c>
      <c r="C488" s="91" t="s">
        <v>1380</v>
      </c>
      <c r="D488" s="91" t="s">
        <v>931</v>
      </c>
      <c r="E488" s="92" t="s">
        <v>932</v>
      </c>
      <c r="F488" s="93" t="s">
        <v>363</v>
      </c>
      <c r="G488" s="100">
        <v>3.91</v>
      </c>
    </row>
    <row r="489" spans="1:7" x14ac:dyDescent="0.25">
      <c r="A489" s="90" t="s">
        <v>1381</v>
      </c>
      <c r="B489" s="91" t="s">
        <v>284</v>
      </c>
      <c r="C489" s="91" t="s">
        <v>1382</v>
      </c>
      <c r="D489" s="91" t="s">
        <v>935</v>
      </c>
      <c r="E489" s="92" t="s">
        <v>936</v>
      </c>
      <c r="F489" s="93" t="s">
        <v>371</v>
      </c>
      <c r="G489" s="98">
        <v>398.8</v>
      </c>
    </row>
    <row r="490" spans="1:7" x14ac:dyDescent="0.25">
      <c r="A490" s="90" t="s">
        <v>1383</v>
      </c>
      <c r="B490" s="91" t="s">
        <v>284</v>
      </c>
      <c r="C490" s="91" t="s">
        <v>1384</v>
      </c>
      <c r="D490" s="91" t="s">
        <v>939</v>
      </c>
      <c r="E490" s="92" t="s">
        <v>940</v>
      </c>
      <c r="F490" s="93" t="s">
        <v>380</v>
      </c>
      <c r="G490" s="98">
        <v>195.5</v>
      </c>
    </row>
    <row r="491" spans="1:7" x14ac:dyDescent="0.25">
      <c r="A491" s="90"/>
      <c r="B491" s="310" t="s">
        <v>1385</v>
      </c>
      <c r="C491" s="311"/>
      <c r="D491" s="311"/>
      <c r="E491" s="312"/>
      <c r="F491" s="93"/>
      <c r="G491" s="98"/>
    </row>
    <row r="492" spans="1:7" ht="22.5" x14ac:dyDescent="0.25">
      <c r="A492" s="90" t="s">
        <v>1386</v>
      </c>
      <c r="B492" s="91" t="s">
        <v>284</v>
      </c>
      <c r="C492" s="91" t="s">
        <v>1387</v>
      </c>
      <c r="D492" s="91" t="s">
        <v>1235</v>
      </c>
      <c r="E492" s="92" t="s">
        <v>1236</v>
      </c>
      <c r="F492" s="93" t="s">
        <v>363</v>
      </c>
      <c r="G492" s="100">
        <v>1.01</v>
      </c>
    </row>
    <row r="493" spans="1:7" ht="22.5" x14ac:dyDescent="0.25">
      <c r="A493" s="90" t="s">
        <v>1388</v>
      </c>
      <c r="B493" s="91" t="s">
        <v>284</v>
      </c>
      <c r="C493" s="91" t="s">
        <v>1389</v>
      </c>
      <c r="D493" s="91" t="s">
        <v>1239</v>
      </c>
      <c r="E493" s="92" t="s">
        <v>1240</v>
      </c>
      <c r="F493" s="93" t="s">
        <v>371</v>
      </c>
      <c r="G493" s="99">
        <v>104</v>
      </c>
    </row>
    <row r="494" spans="1:7" x14ac:dyDescent="0.25">
      <c r="A494" s="90" t="s">
        <v>1390</v>
      </c>
      <c r="B494" s="91" t="s">
        <v>284</v>
      </c>
      <c r="C494" s="91" t="s">
        <v>1391</v>
      </c>
      <c r="D494" s="91" t="s">
        <v>785</v>
      </c>
      <c r="E494" s="92" t="s">
        <v>786</v>
      </c>
      <c r="F494" s="93" t="s">
        <v>363</v>
      </c>
      <c r="G494" s="100">
        <v>1.01</v>
      </c>
    </row>
    <row r="495" spans="1:7" ht="22.5" x14ac:dyDescent="0.25">
      <c r="A495" s="90" t="s">
        <v>1392</v>
      </c>
      <c r="B495" s="91" t="s">
        <v>284</v>
      </c>
      <c r="C495" s="91" t="s">
        <v>1393</v>
      </c>
      <c r="D495" s="91" t="s">
        <v>789</v>
      </c>
      <c r="E495" s="92" t="s">
        <v>790</v>
      </c>
      <c r="F495" s="93" t="s">
        <v>363</v>
      </c>
      <c r="G495" s="100">
        <v>1.01</v>
      </c>
    </row>
    <row r="496" spans="1:7" x14ac:dyDescent="0.25">
      <c r="A496" s="90" t="s">
        <v>1394</v>
      </c>
      <c r="B496" s="91" t="s">
        <v>284</v>
      </c>
      <c r="C496" s="91" t="s">
        <v>1395</v>
      </c>
      <c r="D496" s="91" t="s">
        <v>793</v>
      </c>
      <c r="E496" s="92" t="s">
        <v>794</v>
      </c>
      <c r="F496" s="93" t="s">
        <v>185</v>
      </c>
      <c r="G496" s="97">
        <v>4.6359000000000004</v>
      </c>
    </row>
    <row r="497" spans="1:7" x14ac:dyDescent="0.25">
      <c r="A497" s="90" t="s">
        <v>1396</v>
      </c>
      <c r="B497" s="91" t="s">
        <v>284</v>
      </c>
      <c r="C497" s="91" t="s">
        <v>1397</v>
      </c>
      <c r="D497" s="91" t="s">
        <v>877</v>
      </c>
      <c r="E497" s="92" t="s">
        <v>878</v>
      </c>
      <c r="F497" s="93" t="s">
        <v>297</v>
      </c>
      <c r="G497" s="101">
        <v>0.10100000000000001</v>
      </c>
    </row>
    <row r="498" spans="1:7" x14ac:dyDescent="0.25">
      <c r="A498" s="90" t="s">
        <v>1398</v>
      </c>
      <c r="B498" s="91" t="s">
        <v>284</v>
      </c>
      <c r="C498" s="91" t="s">
        <v>1399</v>
      </c>
      <c r="D498" s="91" t="s">
        <v>306</v>
      </c>
      <c r="E498" s="92" t="s">
        <v>307</v>
      </c>
      <c r="F498" s="93" t="s">
        <v>297</v>
      </c>
      <c r="G498" s="101">
        <v>0.10100000000000001</v>
      </c>
    </row>
    <row r="499" spans="1:7" x14ac:dyDescent="0.25">
      <c r="A499" s="90" t="s">
        <v>1400</v>
      </c>
      <c r="B499" s="91" t="s">
        <v>284</v>
      </c>
      <c r="C499" s="91" t="s">
        <v>1401</v>
      </c>
      <c r="D499" s="91" t="s">
        <v>927</v>
      </c>
      <c r="E499" s="92" t="s">
        <v>928</v>
      </c>
      <c r="F499" s="93" t="s">
        <v>363</v>
      </c>
      <c r="G499" s="100">
        <v>1.01</v>
      </c>
    </row>
    <row r="500" spans="1:7" x14ac:dyDescent="0.25">
      <c r="A500" s="90" t="s">
        <v>1402</v>
      </c>
      <c r="B500" s="91" t="s">
        <v>284</v>
      </c>
      <c r="C500" s="91" t="s">
        <v>1403</v>
      </c>
      <c r="D500" s="91" t="s">
        <v>1143</v>
      </c>
      <c r="E500" s="92" t="s">
        <v>1144</v>
      </c>
      <c r="F500" s="93" t="s">
        <v>363</v>
      </c>
      <c r="G500" s="100">
        <v>1.01</v>
      </c>
    </row>
    <row r="501" spans="1:7" ht="22.5" x14ac:dyDescent="0.25">
      <c r="A501" s="90" t="s">
        <v>1404</v>
      </c>
      <c r="B501" s="91" t="s">
        <v>284</v>
      </c>
      <c r="C501" s="91" t="s">
        <v>1405</v>
      </c>
      <c r="D501" s="91" t="s">
        <v>1147</v>
      </c>
      <c r="E501" s="92" t="s">
        <v>1148</v>
      </c>
      <c r="F501" s="93" t="s">
        <v>363</v>
      </c>
      <c r="G501" s="100">
        <v>1.01</v>
      </c>
    </row>
    <row r="502" spans="1:7" ht="22.5" x14ac:dyDescent="0.25">
      <c r="A502" s="90" t="s">
        <v>1406</v>
      </c>
      <c r="B502" s="91" t="s">
        <v>284</v>
      </c>
      <c r="C502" s="91" t="s">
        <v>1407</v>
      </c>
      <c r="D502" s="91" t="s">
        <v>1151</v>
      </c>
      <c r="E502" s="92" t="s">
        <v>1152</v>
      </c>
      <c r="F502" s="93" t="s">
        <v>371</v>
      </c>
      <c r="G502" s="99">
        <v>103</v>
      </c>
    </row>
    <row r="503" spans="1:7" x14ac:dyDescent="0.25">
      <c r="A503" s="90"/>
      <c r="B503" s="310" t="s">
        <v>1408</v>
      </c>
      <c r="C503" s="311"/>
      <c r="D503" s="311"/>
      <c r="E503" s="312"/>
      <c r="F503" s="93"/>
      <c r="G503" s="99"/>
    </row>
    <row r="504" spans="1:7" ht="33.75" x14ac:dyDescent="0.25">
      <c r="A504" s="90" t="s">
        <v>1409</v>
      </c>
      <c r="B504" s="91" t="s">
        <v>284</v>
      </c>
      <c r="C504" s="91" t="s">
        <v>1410</v>
      </c>
      <c r="D504" s="91" t="s">
        <v>814</v>
      </c>
      <c r="E504" s="92" t="s">
        <v>815</v>
      </c>
      <c r="F504" s="93" t="s">
        <v>363</v>
      </c>
      <c r="G504" s="100">
        <v>0.04</v>
      </c>
    </row>
    <row r="505" spans="1:7" x14ac:dyDescent="0.25">
      <c r="A505" s="90"/>
      <c r="B505" s="310" t="s">
        <v>1411</v>
      </c>
      <c r="C505" s="311"/>
      <c r="D505" s="311"/>
      <c r="E505" s="312"/>
      <c r="F505" s="93"/>
      <c r="G505" s="100"/>
    </row>
    <row r="506" spans="1:7" x14ac:dyDescent="0.25">
      <c r="A506" s="90" t="s">
        <v>1412</v>
      </c>
      <c r="B506" s="91" t="s">
        <v>284</v>
      </c>
      <c r="C506" s="91" t="s">
        <v>1413</v>
      </c>
      <c r="D506" s="91" t="s">
        <v>888</v>
      </c>
      <c r="E506" s="92" t="s">
        <v>889</v>
      </c>
      <c r="F506" s="93" t="s">
        <v>185</v>
      </c>
      <c r="G506" s="98">
        <v>1.8</v>
      </c>
    </row>
    <row r="507" spans="1:7" x14ac:dyDescent="0.25">
      <c r="A507" s="90" t="s">
        <v>1414</v>
      </c>
      <c r="B507" s="91" t="s">
        <v>284</v>
      </c>
      <c r="C507" s="91" t="s">
        <v>1415</v>
      </c>
      <c r="D507" s="91" t="s">
        <v>892</v>
      </c>
      <c r="E507" s="92" t="s">
        <v>893</v>
      </c>
      <c r="F507" s="93" t="s">
        <v>185</v>
      </c>
      <c r="G507" s="100">
        <v>1.98</v>
      </c>
    </row>
    <row r="508" spans="1:7" x14ac:dyDescent="0.25">
      <c r="A508" s="90" t="s">
        <v>1416</v>
      </c>
      <c r="B508" s="91" t="s">
        <v>284</v>
      </c>
      <c r="C508" s="91" t="s">
        <v>1417</v>
      </c>
      <c r="D508" s="91" t="s">
        <v>785</v>
      </c>
      <c r="E508" s="92" t="s">
        <v>786</v>
      </c>
      <c r="F508" s="93" t="s">
        <v>363</v>
      </c>
      <c r="G508" s="100">
        <v>0.04</v>
      </c>
    </row>
    <row r="509" spans="1:7" ht="22.5" x14ac:dyDescent="0.25">
      <c r="A509" s="90" t="s">
        <v>1418</v>
      </c>
      <c r="B509" s="91" t="s">
        <v>284</v>
      </c>
      <c r="C509" s="91" t="s">
        <v>1419</v>
      </c>
      <c r="D509" s="91" t="s">
        <v>789</v>
      </c>
      <c r="E509" s="92" t="s">
        <v>790</v>
      </c>
      <c r="F509" s="93" t="s">
        <v>363</v>
      </c>
      <c r="G509" s="100">
        <v>0.04</v>
      </c>
    </row>
    <row r="510" spans="1:7" x14ac:dyDescent="0.25">
      <c r="A510" s="90" t="s">
        <v>1420</v>
      </c>
      <c r="B510" s="91" t="s">
        <v>284</v>
      </c>
      <c r="C510" s="91" t="s">
        <v>1421</v>
      </c>
      <c r="D510" s="91" t="s">
        <v>793</v>
      </c>
      <c r="E510" s="92" t="s">
        <v>794</v>
      </c>
      <c r="F510" s="93" t="s">
        <v>185</v>
      </c>
      <c r="G510" s="97">
        <v>0.32640000000000002</v>
      </c>
    </row>
    <row r="511" spans="1:7" x14ac:dyDescent="0.25">
      <c r="A511" s="90" t="s">
        <v>1422</v>
      </c>
      <c r="B511" s="91" t="s">
        <v>284</v>
      </c>
      <c r="C511" s="91" t="s">
        <v>1423</v>
      </c>
      <c r="D511" s="91" t="s">
        <v>877</v>
      </c>
      <c r="E511" s="92" t="s">
        <v>878</v>
      </c>
      <c r="F511" s="93" t="s">
        <v>297</v>
      </c>
      <c r="G511" s="101">
        <v>4.0000000000000001E-3</v>
      </c>
    </row>
    <row r="512" spans="1:7" x14ac:dyDescent="0.25">
      <c r="A512" s="90" t="s">
        <v>1424</v>
      </c>
      <c r="B512" s="91" t="s">
        <v>284</v>
      </c>
      <c r="C512" s="91" t="s">
        <v>1425</v>
      </c>
      <c r="D512" s="91" t="s">
        <v>306</v>
      </c>
      <c r="E512" s="92" t="s">
        <v>307</v>
      </c>
      <c r="F512" s="93" t="s">
        <v>297</v>
      </c>
      <c r="G512" s="101">
        <v>4.0000000000000001E-3</v>
      </c>
    </row>
    <row r="513" spans="1:7" ht="33.75" x14ac:dyDescent="0.25">
      <c r="A513" s="90" t="s">
        <v>1426</v>
      </c>
      <c r="B513" s="91" t="s">
        <v>284</v>
      </c>
      <c r="C513" s="91" t="s">
        <v>1427</v>
      </c>
      <c r="D513" s="91" t="s">
        <v>814</v>
      </c>
      <c r="E513" s="92" t="s">
        <v>815</v>
      </c>
      <c r="F513" s="93" t="s">
        <v>363</v>
      </c>
      <c r="G513" s="100">
        <v>0.04</v>
      </c>
    </row>
    <row r="514" spans="1:7" x14ac:dyDescent="0.25">
      <c r="A514" s="90"/>
      <c r="B514" s="310" t="s">
        <v>1428</v>
      </c>
      <c r="C514" s="311"/>
      <c r="D514" s="311"/>
      <c r="E514" s="312"/>
      <c r="F514" s="93"/>
      <c r="G514" s="100"/>
    </row>
    <row r="515" spans="1:7" x14ac:dyDescent="0.25">
      <c r="A515" s="90" t="s">
        <v>1429</v>
      </c>
      <c r="B515" s="91" t="s">
        <v>284</v>
      </c>
      <c r="C515" s="91" t="s">
        <v>1430</v>
      </c>
      <c r="D515" s="91" t="s">
        <v>785</v>
      </c>
      <c r="E515" s="92" t="s">
        <v>786</v>
      </c>
      <c r="F515" s="93" t="s">
        <v>363</v>
      </c>
      <c r="G515" s="100">
        <v>0.03</v>
      </c>
    </row>
    <row r="516" spans="1:7" ht="22.5" x14ac:dyDescent="0.25">
      <c r="A516" s="90" t="s">
        <v>1431</v>
      </c>
      <c r="B516" s="91" t="s">
        <v>284</v>
      </c>
      <c r="C516" s="91" t="s">
        <v>1432</v>
      </c>
      <c r="D516" s="91" t="s">
        <v>789</v>
      </c>
      <c r="E516" s="92" t="s">
        <v>790</v>
      </c>
      <c r="F516" s="93" t="s">
        <v>363</v>
      </c>
      <c r="G516" s="100">
        <v>0.03</v>
      </c>
    </row>
    <row r="517" spans="1:7" x14ac:dyDescent="0.25">
      <c r="A517" s="90" t="s">
        <v>1433</v>
      </c>
      <c r="B517" s="91" t="s">
        <v>284</v>
      </c>
      <c r="C517" s="91" t="s">
        <v>1434</v>
      </c>
      <c r="D517" s="91" t="s">
        <v>793</v>
      </c>
      <c r="E517" s="92" t="s">
        <v>794</v>
      </c>
      <c r="F517" s="93" t="s">
        <v>185</v>
      </c>
      <c r="G517" s="97">
        <v>0.12239999999999999</v>
      </c>
    </row>
    <row r="518" spans="1:7" ht="22.5" x14ac:dyDescent="0.25">
      <c r="A518" s="90" t="s">
        <v>1435</v>
      </c>
      <c r="B518" s="91" t="s">
        <v>284</v>
      </c>
      <c r="C518" s="91" t="s">
        <v>1436</v>
      </c>
      <c r="D518" s="91" t="s">
        <v>1235</v>
      </c>
      <c r="E518" s="92" t="s">
        <v>1236</v>
      </c>
      <c r="F518" s="93" t="s">
        <v>363</v>
      </c>
      <c r="G518" s="100">
        <v>0.03</v>
      </c>
    </row>
    <row r="519" spans="1:7" ht="22.5" x14ac:dyDescent="0.25">
      <c r="A519" s="90" t="s">
        <v>1437</v>
      </c>
      <c r="B519" s="91" t="s">
        <v>284</v>
      </c>
      <c r="C519" s="91" t="s">
        <v>1438</v>
      </c>
      <c r="D519" s="91" t="s">
        <v>1239</v>
      </c>
      <c r="E519" s="92" t="s">
        <v>1240</v>
      </c>
      <c r="F519" s="93" t="s">
        <v>371</v>
      </c>
      <c r="G519" s="100">
        <v>3.09</v>
      </c>
    </row>
    <row r="520" spans="1:7" x14ac:dyDescent="0.25">
      <c r="A520" s="90" t="s">
        <v>1439</v>
      </c>
      <c r="B520" s="91" t="s">
        <v>284</v>
      </c>
      <c r="C520" s="91" t="s">
        <v>1440</v>
      </c>
      <c r="D520" s="91" t="s">
        <v>785</v>
      </c>
      <c r="E520" s="92" t="s">
        <v>786</v>
      </c>
      <c r="F520" s="93" t="s">
        <v>363</v>
      </c>
      <c r="G520" s="100">
        <v>0.03</v>
      </c>
    </row>
    <row r="521" spans="1:7" ht="22.5" x14ac:dyDescent="0.25">
      <c r="A521" s="90" t="s">
        <v>1441</v>
      </c>
      <c r="B521" s="91" t="s">
        <v>284</v>
      </c>
      <c r="C521" s="91" t="s">
        <v>1442</v>
      </c>
      <c r="D521" s="91" t="s">
        <v>789</v>
      </c>
      <c r="E521" s="92" t="s">
        <v>790</v>
      </c>
      <c r="F521" s="93" t="s">
        <v>363</v>
      </c>
      <c r="G521" s="100">
        <v>0.03</v>
      </c>
    </row>
    <row r="522" spans="1:7" x14ac:dyDescent="0.25">
      <c r="A522" s="90" t="s">
        <v>1443</v>
      </c>
      <c r="B522" s="91" t="s">
        <v>284</v>
      </c>
      <c r="C522" s="91" t="s">
        <v>1444</v>
      </c>
      <c r="D522" s="91" t="s">
        <v>793</v>
      </c>
      <c r="E522" s="92" t="s">
        <v>794</v>
      </c>
      <c r="F522" s="93" t="s">
        <v>185</v>
      </c>
      <c r="G522" s="97">
        <v>0.12239999999999999</v>
      </c>
    </row>
    <row r="523" spans="1:7" x14ac:dyDescent="0.25">
      <c r="A523" s="90" t="s">
        <v>1445</v>
      </c>
      <c r="B523" s="91" t="s">
        <v>284</v>
      </c>
      <c r="C523" s="91" t="s">
        <v>1446</v>
      </c>
      <c r="D523" s="91" t="s">
        <v>877</v>
      </c>
      <c r="E523" s="92" t="s">
        <v>878</v>
      </c>
      <c r="F523" s="93" t="s">
        <v>297</v>
      </c>
      <c r="G523" s="101">
        <v>3.0000000000000001E-3</v>
      </c>
    </row>
    <row r="524" spans="1:7" x14ac:dyDescent="0.25">
      <c r="A524" s="90" t="s">
        <v>1447</v>
      </c>
      <c r="B524" s="91" t="s">
        <v>284</v>
      </c>
      <c r="C524" s="91" t="s">
        <v>1448</v>
      </c>
      <c r="D524" s="91" t="s">
        <v>306</v>
      </c>
      <c r="E524" s="92" t="s">
        <v>307</v>
      </c>
      <c r="F524" s="93" t="s">
        <v>297</v>
      </c>
      <c r="G524" s="101">
        <v>3.0000000000000001E-3</v>
      </c>
    </row>
    <row r="525" spans="1:7" ht="33.75" x14ac:dyDescent="0.25">
      <c r="A525" s="90" t="s">
        <v>1449</v>
      </c>
      <c r="B525" s="91" t="s">
        <v>284</v>
      </c>
      <c r="C525" s="91" t="s">
        <v>1450</v>
      </c>
      <c r="D525" s="91" t="s">
        <v>814</v>
      </c>
      <c r="E525" s="92" t="s">
        <v>815</v>
      </c>
      <c r="F525" s="93" t="s">
        <v>363</v>
      </c>
      <c r="G525" s="100">
        <v>0.03</v>
      </c>
    </row>
    <row r="526" spans="1:7" x14ac:dyDescent="0.25">
      <c r="A526" s="90"/>
      <c r="B526" s="91"/>
      <c r="C526" s="91"/>
      <c r="D526" s="91"/>
      <c r="E526" s="103" t="s">
        <v>1451</v>
      </c>
      <c r="F526" s="93"/>
      <c r="G526" s="100"/>
    </row>
    <row r="527" spans="1:7" x14ac:dyDescent="0.25">
      <c r="A527" s="90" t="s">
        <v>1452</v>
      </c>
      <c r="B527" s="91" t="s">
        <v>284</v>
      </c>
      <c r="C527" s="91" t="s">
        <v>1453</v>
      </c>
      <c r="D527" s="91" t="s">
        <v>1454</v>
      </c>
      <c r="E527" s="92" t="s">
        <v>1455</v>
      </c>
      <c r="F527" s="93" t="s">
        <v>180</v>
      </c>
      <c r="G527" s="97">
        <v>7.4276999999999997</v>
      </c>
    </row>
    <row r="528" spans="1:7" x14ac:dyDescent="0.25">
      <c r="A528" s="90" t="s">
        <v>1456</v>
      </c>
      <c r="B528" s="91" t="s">
        <v>284</v>
      </c>
      <c r="C528" s="91" t="s">
        <v>1457</v>
      </c>
      <c r="D528" s="91" t="s">
        <v>1458</v>
      </c>
      <c r="E528" s="92" t="s">
        <v>1459</v>
      </c>
      <c r="F528" s="93" t="s">
        <v>489</v>
      </c>
      <c r="G528" s="98">
        <v>750.2</v>
      </c>
    </row>
    <row r="529" spans="1:7" x14ac:dyDescent="0.25">
      <c r="A529" s="90" t="s">
        <v>1460</v>
      </c>
      <c r="B529" s="91" t="s">
        <v>284</v>
      </c>
      <c r="C529" s="91" t="s">
        <v>1461</v>
      </c>
      <c r="D529" s="91" t="s">
        <v>1462</v>
      </c>
      <c r="E529" s="92" t="s">
        <v>1463</v>
      </c>
      <c r="F529" s="93" t="s">
        <v>214</v>
      </c>
      <c r="G529" s="97">
        <v>0.59419999999999995</v>
      </c>
    </row>
    <row r="530" spans="1:7" x14ac:dyDescent="0.25">
      <c r="A530" s="90" t="s">
        <v>1464</v>
      </c>
      <c r="B530" s="91" t="s">
        <v>284</v>
      </c>
      <c r="C530" s="91" t="s">
        <v>1465</v>
      </c>
      <c r="D530" s="91" t="s">
        <v>1466</v>
      </c>
      <c r="E530" s="92" t="s">
        <v>1467</v>
      </c>
      <c r="F530" s="93" t="s">
        <v>214</v>
      </c>
      <c r="G530" s="97">
        <v>0.59419999999999995</v>
      </c>
    </row>
    <row r="531" spans="1:7" x14ac:dyDescent="0.25">
      <c r="A531" s="90" t="s">
        <v>1468</v>
      </c>
      <c r="B531" s="91" t="s">
        <v>284</v>
      </c>
      <c r="C531" s="91" t="s">
        <v>1469</v>
      </c>
      <c r="D531" s="91" t="s">
        <v>1470</v>
      </c>
      <c r="E531" s="92" t="s">
        <v>1471</v>
      </c>
      <c r="F531" s="93" t="s">
        <v>214</v>
      </c>
      <c r="G531" s="101">
        <v>2.9710000000000001</v>
      </c>
    </row>
    <row r="532" spans="1:7" x14ac:dyDescent="0.25">
      <c r="A532" s="90" t="s">
        <v>1472</v>
      </c>
      <c r="B532" s="91" t="s">
        <v>284</v>
      </c>
      <c r="C532" s="91" t="s">
        <v>1473</v>
      </c>
      <c r="D532" s="91" t="s">
        <v>1474</v>
      </c>
      <c r="E532" s="92" t="s">
        <v>1475</v>
      </c>
      <c r="F532" s="93" t="s">
        <v>214</v>
      </c>
      <c r="G532" s="97">
        <v>0.51990000000000003</v>
      </c>
    </row>
    <row r="533" spans="1:7" x14ac:dyDescent="0.25">
      <c r="A533" s="90" t="s">
        <v>1476</v>
      </c>
      <c r="B533" s="91" t="s">
        <v>284</v>
      </c>
      <c r="C533" s="91" t="s">
        <v>1477</v>
      </c>
      <c r="D533" s="91" t="s">
        <v>1478</v>
      </c>
      <c r="E533" s="92" t="s">
        <v>1479</v>
      </c>
      <c r="F533" s="93" t="s">
        <v>214</v>
      </c>
      <c r="G533" s="97">
        <v>0.51990000000000003</v>
      </c>
    </row>
    <row r="534" spans="1:7" x14ac:dyDescent="0.25">
      <c r="A534" s="90" t="s">
        <v>1480</v>
      </c>
      <c r="B534" s="91" t="s">
        <v>284</v>
      </c>
      <c r="C534" s="91" t="s">
        <v>1481</v>
      </c>
      <c r="D534" s="91" t="s">
        <v>1482</v>
      </c>
      <c r="E534" s="92" t="s">
        <v>1483</v>
      </c>
      <c r="F534" s="93" t="s">
        <v>180</v>
      </c>
      <c r="G534" s="101">
        <v>0.68200000000000005</v>
      </c>
    </row>
    <row r="535" spans="1:7" x14ac:dyDescent="0.25">
      <c r="A535" s="90" t="s">
        <v>1484</v>
      </c>
      <c r="B535" s="91" t="s">
        <v>284</v>
      </c>
      <c r="C535" s="91" t="s">
        <v>1485</v>
      </c>
      <c r="D535" s="91" t="s">
        <v>1486</v>
      </c>
      <c r="E535" s="92" t="s">
        <v>1487</v>
      </c>
      <c r="F535" s="93" t="s">
        <v>180</v>
      </c>
      <c r="G535" s="97">
        <v>11.548400000000001</v>
      </c>
    </row>
    <row r="536" spans="1:7" x14ac:dyDescent="0.25">
      <c r="A536" s="90" t="s">
        <v>1488</v>
      </c>
      <c r="B536" s="91" t="s">
        <v>284</v>
      </c>
      <c r="C536" s="91" t="s">
        <v>1489</v>
      </c>
      <c r="D536" s="91" t="s">
        <v>793</v>
      </c>
      <c r="E536" s="92" t="s">
        <v>794</v>
      </c>
      <c r="F536" s="93" t="s">
        <v>185</v>
      </c>
      <c r="G536" s="101">
        <v>1.8480000000000001</v>
      </c>
    </row>
    <row r="537" spans="1:7" x14ac:dyDescent="0.25">
      <c r="A537" s="90" t="s">
        <v>1490</v>
      </c>
      <c r="B537" s="91" t="s">
        <v>284</v>
      </c>
      <c r="C537" s="91" t="s">
        <v>1491</v>
      </c>
      <c r="D537" s="91" t="s">
        <v>1492</v>
      </c>
      <c r="E537" s="92" t="s">
        <v>1493</v>
      </c>
      <c r="F537" s="93" t="s">
        <v>371</v>
      </c>
      <c r="G537" s="100">
        <v>923.32</v>
      </c>
    </row>
    <row r="538" spans="1:7" x14ac:dyDescent="0.25">
      <c r="A538" s="90" t="s">
        <v>1494</v>
      </c>
      <c r="B538" s="91" t="s">
        <v>284</v>
      </c>
      <c r="C538" s="91" t="s">
        <v>1495</v>
      </c>
      <c r="D538" s="91" t="s">
        <v>1496</v>
      </c>
      <c r="E538" s="92" t="s">
        <v>1497</v>
      </c>
      <c r="F538" s="93" t="s">
        <v>489</v>
      </c>
      <c r="G538" s="97">
        <v>243.06659999999999</v>
      </c>
    </row>
    <row r="539" spans="1:7" x14ac:dyDescent="0.25">
      <c r="A539" s="90"/>
      <c r="B539" s="310" t="s">
        <v>1498</v>
      </c>
      <c r="C539" s="311"/>
      <c r="D539" s="311"/>
      <c r="E539" s="312"/>
      <c r="F539" s="93"/>
      <c r="G539" s="97"/>
    </row>
    <row r="540" spans="1:7" ht="22.5" x14ac:dyDescent="0.25">
      <c r="A540" s="90" t="s">
        <v>1499</v>
      </c>
      <c r="B540" s="91" t="s">
        <v>284</v>
      </c>
      <c r="C540" s="91" t="s">
        <v>1500</v>
      </c>
      <c r="D540" s="91" t="s">
        <v>1501</v>
      </c>
      <c r="E540" s="92" t="s">
        <v>1502</v>
      </c>
      <c r="F540" s="93" t="s">
        <v>363</v>
      </c>
      <c r="G540" s="97">
        <v>28.906700000000001</v>
      </c>
    </row>
    <row r="541" spans="1:7" ht="22.5" x14ac:dyDescent="0.25">
      <c r="A541" s="90" t="s">
        <v>1503</v>
      </c>
      <c r="B541" s="91" t="s">
        <v>284</v>
      </c>
      <c r="C541" s="91" t="s">
        <v>1504</v>
      </c>
      <c r="D541" s="91" t="s">
        <v>1505</v>
      </c>
      <c r="E541" s="92" t="s">
        <v>1506</v>
      </c>
      <c r="F541" s="93" t="s">
        <v>297</v>
      </c>
      <c r="G541" s="101">
        <v>1.044</v>
      </c>
    </row>
    <row r="542" spans="1:7" x14ac:dyDescent="0.25">
      <c r="A542" s="90" t="s">
        <v>1507</v>
      </c>
      <c r="B542" s="91" t="s">
        <v>284</v>
      </c>
      <c r="C542" s="91" t="s">
        <v>1508</v>
      </c>
      <c r="D542" s="91" t="s">
        <v>1509</v>
      </c>
      <c r="E542" s="92" t="s">
        <v>1510</v>
      </c>
      <c r="F542" s="93" t="s">
        <v>185</v>
      </c>
      <c r="G542" s="97">
        <v>0.16919999999999999</v>
      </c>
    </row>
    <row r="543" spans="1:7" x14ac:dyDescent="0.25">
      <c r="A543" s="90"/>
      <c r="B543" s="310" t="s">
        <v>1511</v>
      </c>
      <c r="C543" s="311"/>
      <c r="D543" s="311"/>
      <c r="E543" s="312"/>
      <c r="F543" s="93"/>
      <c r="G543" s="97"/>
    </row>
    <row r="544" spans="1:7" ht="22.5" x14ac:dyDescent="0.25">
      <c r="A544" s="90" t="s">
        <v>1512</v>
      </c>
      <c r="B544" s="91" t="s">
        <v>284</v>
      </c>
      <c r="C544" s="91" t="s">
        <v>1513</v>
      </c>
      <c r="D544" s="91" t="s">
        <v>1514</v>
      </c>
      <c r="E544" s="92" t="s">
        <v>1515</v>
      </c>
      <c r="F544" s="93" t="s">
        <v>363</v>
      </c>
      <c r="G544" s="101">
        <v>2.7389999999999999</v>
      </c>
    </row>
    <row r="545" spans="1:7" x14ac:dyDescent="0.25">
      <c r="A545" s="90" t="s">
        <v>1516</v>
      </c>
      <c r="B545" s="91" t="s">
        <v>284</v>
      </c>
      <c r="C545" s="91" t="s">
        <v>1517</v>
      </c>
      <c r="D545" s="91" t="s">
        <v>1518</v>
      </c>
      <c r="E545" s="92" t="s">
        <v>1519</v>
      </c>
      <c r="F545" s="93" t="s">
        <v>185</v>
      </c>
      <c r="G545" s="100">
        <v>30.68</v>
      </c>
    </row>
    <row r="546" spans="1:7" ht="22.5" x14ac:dyDescent="0.25">
      <c r="A546" s="90" t="s">
        <v>1520</v>
      </c>
      <c r="B546" s="91" t="s">
        <v>284</v>
      </c>
      <c r="C546" s="91" t="s">
        <v>1521</v>
      </c>
      <c r="D546" s="91" t="s">
        <v>1522</v>
      </c>
      <c r="E546" s="92" t="s">
        <v>1523</v>
      </c>
      <c r="F546" s="93" t="s">
        <v>363</v>
      </c>
      <c r="G546" s="101">
        <v>2.7389999999999999</v>
      </c>
    </row>
    <row r="547" spans="1:7" ht="22.5" x14ac:dyDescent="0.25">
      <c r="A547" s="90" t="s">
        <v>1524</v>
      </c>
      <c r="B547" s="91" t="s">
        <v>284</v>
      </c>
      <c r="C547" s="91" t="s">
        <v>1525</v>
      </c>
      <c r="D547" s="91" t="s">
        <v>1526</v>
      </c>
      <c r="E547" s="92" t="s">
        <v>1527</v>
      </c>
      <c r="F547" s="93" t="s">
        <v>363</v>
      </c>
      <c r="G547" s="101">
        <v>2.7389999999999999</v>
      </c>
    </row>
    <row r="548" spans="1:7" ht="22.5" x14ac:dyDescent="0.25">
      <c r="A548" s="90" t="s">
        <v>1528</v>
      </c>
      <c r="B548" s="91" t="s">
        <v>284</v>
      </c>
      <c r="C548" s="91" t="s">
        <v>1529</v>
      </c>
      <c r="D548" s="91" t="s">
        <v>1530</v>
      </c>
      <c r="E548" s="92" t="s">
        <v>1531</v>
      </c>
      <c r="F548" s="93" t="s">
        <v>380</v>
      </c>
      <c r="G548" s="100">
        <v>657.36</v>
      </c>
    </row>
    <row r="549" spans="1:7" x14ac:dyDescent="0.25">
      <c r="A549" s="90" t="s">
        <v>1532</v>
      </c>
      <c r="B549" s="91" t="s">
        <v>284</v>
      </c>
      <c r="C549" s="91" t="s">
        <v>1533</v>
      </c>
      <c r="D549" s="91" t="s">
        <v>1534</v>
      </c>
      <c r="E549" s="92" t="s">
        <v>1535</v>
      </c>
      <c r="F549" s="93" t="s">
        <v>363</v>
      </c>
      <c r="G549" s="101">
        <v>2.7389999999999999</v>
      </c>
    </row>
    <row r="550" spans="1:7" x14ac:dyDescent="0.25">
      <c r="A550" s="90" t="s">
        <v>1536</v>
      </c>
      <c r="B550" s="91" t="s">
        <v>284</v>
      </c>
      <c r="C550" s="91" t="s">
        <v>1537</v>
      </c>
      <c r="D550" s="91" t="s">
        <v>1538</v>
      </c>
      <c r="E550" s="92" t="s">
        <v>1539</v>
      </c>
      <c r="F550" s="93" t="s">
        <v>297</v>
      </c>
      <c r="G550" s="97">
        <v>0.1041</v>
      </c>
    </row>
    <row r="551" spans="1:7" x14ac:dyDescent="0.25">
      <c r="A551" s="90" t="s">
        <v>1540</v>
      </c>
      <c r="B551" s="91" t="s">
        <v>284</v>
      </c>
      <c r="C551" s="91" t="s">
        <v>1541</v>
      </c>
      <c r="D551" s="91" t="s">
        <v>1542</v>
      </c>
      <c r="E551" s="92" t="s">
        <v>1543</v>
      </c>
      <c r="F551" s="93" t="s">
        <v>380</v>
      </c>
      <c r="G551" s="98">
        <v>35.6</v>
      </c>
    </row>
    <row r="552" spans="1:7" x14ac:dyDescent="0.25">
      <c r="A552" s="90"/>
      <c r="B552" s="310" t="s">
        <v>372</v>
      </c>
      <c r="C552" s="311"/>
      <c r="D552" s="311"/>
      <c r="E552" s="312"/>
      <c r="F552" s="93"/>
      <c r="G552" s="98"/>
    </row>
    <row r="553" spans="1:7" ht="22.5" x14ac:dyDescent="0.25">
      <c r="A553" s="90" t="s">
        <v>1544</v>
      </c>
      <c r="B553" s="91" t="s">
        <v>284</v>
      </c>
      <c r="C553" s="91" t="s">
        <v>1545</v>
      </c>
      <c r="D553" s="91" t="s">
        <v>1546</v>
      </c>
      <c r="E553" s="92" t="s">
        <v>1547</v>
      </c>
      <c r="F553" s="93" t="s">
        <v>363</v>
      </c>
      <c r="G553" s="101">
        <v>2.4350000000000001</v>
      </c>
    </row>
    <row r="554" spans="1:7" ht="22.5" x14ac:dyDescent="0.25">
      <c r="A554" s="90" t="s">
        <v>1548</v>
      </c>
      <c r="B554" s="91" t="s">
        <v>284</v>
      </c>
      <c r="C554" s="91" t="s">
        <v>1549</v>
      </c>
      <c r="D554" s="91" t="s">
        <v>1550</v>
      </c>
      <c r="E554" s="92" t="s">
        <v>1551</v>
      </c>
      <c r="F554" s="93" t="s">
        <v>371</v>
      </c>
      <c r="G554" s="98">
        <v>243.5</v>
      </c>
    </row>
    <row r="555" spans="1:7" ht="22.5" x14ac:dyDescent="0.25">
      <c r="A555" s="90" t="s">
        <v>1552</v>
      </c>
      <c r="B555" s="91" t="s">
        <v>284</v>
      </c>
      <c r="C555" s="91" t="s">
        <v>1553</v>
      </c>
      <c r="D555" s="91" t="s">
        <v>1554</v>
      </c>
      <c r="E555" s="92" t="s">
        <v>1555</v>
      </c>
      <c r="F555" s="93" t="s">
        <v>371</v>
      </c>
      <c r="G555" s="101">
        <v>250.80500000000001</v>
      </c>
    </row>
    <row r="556" spans="1:7" x14ac:dyDescent="0.25">
      <c r="A556" s="90" t="s">
        <v>1556</v>
      </c>
      <c r="B556" s="91" t="s">
        <v>284</v>
      </c>
      <c r="C556" s="91" t="s">
        <v>1557</v>
      </c>
      <c r="D556" s="91" t="s">
        <v>1518</v>
      </c>
      <c r="E556" s="92" t="s">
        <v>1519</v>
      </c>
      <c r="F556" s="93" t="s">
        <v>185</v>
      </c>
      <c r="G556" s="100">
        <v>21.82</v>
      </c>
    </row>
    <row r="557" spans="1:7" x14ac:dyDescent="0.25">
      <c r="A557" s="90" t="s">
        <v>1558</v>
      </c>
      <c r="B557" s="91" t="s">
        <v>284</v>
      </c>
      <c r="C557" s="91" t="s">
        <v>1559</v>
      </c>
      <c r="D557" s="91" t="s">
        <v>1560</v>
      </c>
      <c r="E557" s="92" t="s">
        <v>1561</v>
      </c>
      <c r="F557" s="93" t="s">
        <v>1562</v>
      </c>
      <c r="G557" s="97">
        <v>25.080500000000001</v>
      </c>
    </row>
    <row r="558" spans="1:7" x14ac:dyDescent="0.25">
      <c r="A558" s="90" t="s">
        <v>1563</v>
      </c>
      <c r="B558" s="91" t="s">
        <v>284</v>
      </c>
      <c r="C558" s="91" t="s">
        <v>1564</v>
      </c>
      <c r="D558" s="91" t="s">
        <v>1565</v>
      </c>
      <c r="E558" s="92" t="s">
        <v>1566</v>
      </c>
      <c r="F558" s="93" t="s">
        <v>214</v>
      </c>
      <c r="G558" s="100">
        <v>19.48</v>
      </c>
    </row>
    <row r="559" spans="1:7" ht="22.5" x14ac:dyDescent="0.25">
      <c r="A559" s="90" t="s">
        <v>1567</v>
      </c>
      <c r="B559" s="91" t="s">
        <v>284</v>
      </c>
      <c r="C559" s="91" t="s">
        <v>1568</v>
      </c>
      <c r="D559" s="91" t="s">
        <v>1514</v>
      </c>
      <c r="E559" s="92" t="s">
        <v>1515</v>
      </c>
      <c r="F559" s="93" t="s">
        <v>363</v>
      </c>
      <c r="G559" s="101">
        <v>23.731999999999999</v>
      </c>
    </row>
    <row r="560" spans="1:7" x14ac:dyDescent="0.25">
      <c r="A560" s="90" t="s">
        <v>1569</v>
      </c>
      <c r="B560" s="91" t="s">
        <v>284</v>
      </c>
      <c r="C560" s="91" t="s">
        <v>1570</v>
      </c>
      <c r="D560" s="91" t="s">
        <v>1518</v>
      </c>
      <c r="E560" s="92" t="s">
        <v>1519</v>
      </c>
      <c r="F560" s="93" t="s">
        <v>185</v>
      </c>
      <c r="G560" s="98">
        <v>265.8</v>
      </c>
    </row>
    <row r="561" spans="1:7" ht="22.5" x14ac:dyDescent="0.25">
      <c r="A561" s="90" t="s">
        <v>1571</v>
      </c>
      <c r="B561" s="91" t="s">
        <v>284</v>
      </c>
      <c r="C561" s="91" t="s">
        <v>1572</v>
      </c>
      <c r="D561" s="91" t="s">
        <v>1522</v>
      </c>
      <c r="E561" s="92" t="s">
        <v>1523</v>
      </c>
      <c r="F561" s="93" t="s">
        <v>363</v>
      </c>
      <c r="G561" s="101">
        <v>23.731999999999999</v>
      </c>
    </row>
    <row r="562" spans="1:7" ht="22.5" x14ac:dyDescent="0.25">
      <c r="A562" s="90" t="s">
        <v>1573</v>
      </c>
      <c r="B562" s="91" t="s">
        <v>284</v>
      </c>
      <c r="C562" s="91" t="s">
        <v>1574</v>
      </c>
      <c r="D562" s="91" t="s">
        <v>1526</v>
      </c>
      <c r="E562" s="92" t="s">
        <v>1527</v>
      </c>
      <c r="F562" s="93" t="s">
        <v>363</v>
      </c>
      <c r="G562" s="101">
        <v>23.731999999999999</v>
      </c>
    </row>
    <row r="563" spans="1:7" ht="22.5" x14ac:dyDescent="0.25">
      <c r="A563" s="90" t="s">
        <v>1575</v>
      </c>
      <c r="B563" s="91" t="s">
        <v>284</v>
      </c>
      <c r="C563" s="91" t="s">
        <v>1576</v>
      </c>
      <c r="D563" s="91" t="s">
        <v>1530</v>
      </c>
      <c r="E563" s="92" t="s">
        <v>1531</v>
      </c>
      <c r="F563" s="93" t="s">
        <v>380</v>
      </c>
      <c r="G563" s="100">
        <v>5695.68</v>
      </c>
    </row>
    <row r="564" spans="1:7" x14ac:dyDescent="0.25">
      <c r="A564" s="90" t="s">
        <v>1577</v>
      </c>
      <c r="B564" s="91" t="s">
        <v>284</v>
      </c>
      <c r="C564" s="91" t="s">
        <v>1578</v>
      </c>
      <c r="D564" s="91" t="s">
        <v>1534</v>
      </c>
      <c r="E564" s="92" t="s">
        <v>1535</v>
      </c>
      <c r="F564" s="93" t="s">
        <v>363</v>
      </c>
      <c r="G564" s="101">
        <v>23.731999999999999</v>
      </c>
    </row>
    <row r="565" spans="1:7" x14ac:dyDescent="0.25">
      <c r="A565" s="90" t="s">
        <v>1579</v>
      </c>
      <c r="B565" s="91" t="s">
        <v>284</v>
      </c>
      <c r="C565" s="91" t="s">
        <v>1580</v>
      </c>
      <c r="D565" s="91" t="s">
        <v>1538</v>
      </c>
      <c r="E565" s="92" t="s">
        <v>1539</v>
      </c>
      <c r="F565" s="93" t="s">
        <v>297</v>
      </c>
      <c r="G565" s="97">
        <v>0.90180000000000005</v>
      </c>
    </row>
    <row r="566" spans="1:7" x14ac:dyDescent="0.25">
      <c r="A566" s="90" t="s">
        <v>1581</v>
      </c>
      <c r="B566" s="91" t="s">
        <v>284</v>
      </c>
      <c r="C566" s="91" t="s">
        <v>1582</v>
      </c>
      <c r="D566" s="91" t="s">
        <v>1542</v>
      </c>
      <c r="E566" s="92" t="s">
        <v>1543</v>
      </c>
      <c r="F566" s="93" t="s">
        <v>380</v>
      </c>
      <c r="G566" s="98">
        <v>308.5</v>
      </c>
    </row>
    <row r="567" spans="1:7" x14ac:dyDescent="0.25">
      <c r="A567" s="90"/>
      <c r="B567" s="310" t="s">
        <v>1583</v>
      </c>
      <c r="C567" s="311"/>
      <c r="D567" s="311"/>
      <c r="E567" s="312"/>
      <c r="F567" s="93"/>
      <c r="G567" s="98"/>
    </row>
    <row r="568" spans="1:7" x14ac:dyDescent="0.25">
      <c r="A568" s="90" t="s">
        <v>1584</v>
      </c>
      <c r="B568" s="91" t="s">
        <v>284</v>
      </c>
      <c r="C568" s="91" t="s">
        <v>1585</v>
      </c>
      <c r="D568" s="91" t="s">
        <v>288</v>
      </c>
      <c r="E568" s="92" t="s">
        <v>289</v>
      </c>
      <c r="F568" s="93" t="s">
        <v>172</v>
      </c>
      <c r="G568" s="100">
        <v>0.87</v>
      </c>
    </row>
    <row r="569" spans="1:7" x14ac:dyDescent="0.25">
      <c r="A569" s="90" t="s">
        <v>1586</v>
      </c>
      <c r="B569" s="91" t="s">
        <v>284</v>
      </c>
      <c r="C569" s="91" t="s">
        <v>1587</v>
      </c>
      <c r="D569" s="91" t="s">
        <v>1588</v>
      </c>
      <c r="E569" s="92" t="s">
        <v>1589</v>
      </c>
      <c r="F569" s="93" t="s">
        <v>185</v>
      </c>
      <c r="G569" s="99">
        <v>58</v>
      </c>
    </row>
    <row r="570" spans="1:7" x14ac:dyDescent="0.25">
      <c r="A570" s="90" t="s">
        <v>1590</v>
      </c>
      <c r="B570" s="91" t="s">
        <v>284</v>
      </c>
      <c r="C570" s="91" t="s">
        <v>1591</v>
      </c>
      <c r="D570" s="91" t="s">
        <v>1592</v>
      </c>
      <c r="E570" s="92" t="s">
        <v>1593</v>
      </c>
      <c r="F570" s="93" t="s">
        <v>185</v>
      </c>
      <c r="G570" s="98">
        <v>75.400000000000006</v>
      </c>
    </row>
    <row r="571" spans="1:7" x14ac:dyDescent="0.25">
      <c r="A571" s="90" t="s">
        <v>1594</v>
      </c>
      <c r="B571" s="91" t="s">
        <v>284</v>
      </c>
      <c r="C571" s="91" t="s">
        <v>1595</v>
      </c>
      <c r="D571" s="91" t="s">
        <v>1596</v>
      </c>
      <c r="E571" s="92" t="s">
        <v>1597</v>
      </c>
      <c r="F571" s="93" t="s">
        <v>185</v>
      </c>
      <c r="G571" s="98">
        <v>75.400000000000006</v>
      </c>
    </row>
    <row r="572" spans="1:7" x14ac:dyDescent="0.25">
      <c r="A572" s="90" t="s">
        <v>1598</v>
      </c>
      <c r="B572" s="91" t="s">
        <v>284</v>
      </c>
      <c r="C572" s="91" t="s">
        <v>1599</v>
      </c>
      <c r="D572" s="91" t="s">
        <v>1600</v>
      </c>
      <c r="E572" s="92" t="s">
        <v>1601</v>
      </c>
      <c r="F572" s="93" t="s">
        <v>185</v>
      </c>
      <c r="G572" s="100">
        <v>76.91</v>
      </c>
    </row>
    <row r="573" spans="1:7" x14ac:dyDescent="0.25">
      <c r="A573" s="90"/>
      <c r="B573" s="310" t="s">
        <v>1602</v>
      </c>
      <c r="C573" s="311"/>
      <c r="D573" s="311"/>
      <c r="E573" s="312"/>
      <c r="F573" s="93"/>
      <c r="G573" s="100"/>
    </row>
    <row r="574" spans="1:7" x14ac:dyDescent="0.25">
      <c r="A574" s="90" t="s">
        <v>1603</v>
      </c>
      <c r="B574" s="91" t="s">
        <v>284</v>
      </c>
      <c r="C574" s="91" t="s">
        <v>1604</v>
      </c>
      <c r="D574" s="91" t="s">
        <v>1605</v>
      </c>
      <c r="E574" s="92" t="s">
        <v>1606</v>
      </c>
      <c r="F574" s="93" t="s">
        <v>185</v>
      </c>
      <c r="G574" s="99">
        <v>12</v>
      </c>
    </row>
    <row r="575" spans="1:7" ht="22.5" x14ac:dyDescent="0.25">
      <c r="A575" s="90" t="s">
        <v>1607</v>
      </c>
      <c r="B575" s="91" t="s">
        <v>284</v>
      </c>
      <c r="C575" s="91" t="s">
        <v>1608</v>
      </c>
      <c r="D575" s="91" t="s">
        <v>1609</v>
      </c>
      <c r="E575" s="92" t="s">
        <v>1610</v>
      </c>
      <c r="F575" s="93" t="s">
        <v>297</v>
      </c>
      <c r="G575" s="100">
        <v>0.36</v>
      </c>
    </row>
    <row r="576" spans="1:7" x14ac:dyDescent="0.25">
      <c r="A576" s="90" t="s">
        <v>1611</v>
      </c>
      <c r="B576" s="91" t="s">
        <v>284</v>
      </c>
      <c r="C576" s="91" t="s">
        <v>1612</v>
      </c>
      <c r="D576" s="91" t="s">
        <v>350</v>
      </c>
      <c r="E576" s="92" t="s">
        <v>351</v>
      </c>
      <c r="F576" s="93" t="s">
        <v>185</v>
      </c>
      <c r="G576" s="100">
        <v>12.18</v>
      </c>
    </row>
    <row r="577" spans="1:7" x14ac:dyDescent="0.25">
      <c r="A577" s="90" t="s">
        <v>1613</v>
      </c>
      <c r="B577" s="91" t="s">
        <v>284</v>
      </c>
      <c r="C577" s="91" t="s">
        <v>1614</v>
      </c>
      <c r="D577" s="91" t="s">
        <v>1615</v>
      </c>
      <c r="E577" s="92" t="s">
        <v>1616</v>
      </c>
      <c r="F577" s="93" t="s">
        <v>363</v>
      </c>
      <c r="G577" s="101">
        <v>1.0629999999999999</v>
      </c>
    </row>
    <row r="578" spans="1:7" ht="22.5" x14ac:dyDescent="0.25">
      <c r="A578" s="104" t="s">
        <v>1617</v>
      </c>
      <c r="B578" s="105" t="s">
        <v>284</v>
      </c>
      <c r="C578" s="105" t="s">
        <v>1618</v>
      </c>
      <c r="D578" s="105" t="s">
        <v>1619</v>
      </c>
      <c r="E578" s="106" t="s">
        <v>1620</v>
      </c>
      <c r="F578" s="107" t="s">
        <v>371</v>
      </c>
      <c r="G578" s="108">
        <v>6</v>
      </c>
    </row>
    <row r="579" spans="1:7" x14ac:dyDescent="0.25">
      <c r="A579" s="90"/>
      <c r="B579" s="310" t="s">
        <v>1621</v>
      </c>
      <c r="C579" s="311"/>
      <c r="D579" s="311"/>
      <c r="E579" s="312"/>
      <c r="F579" s="93"/>
      <c r="G579" s="99"/>
    </row>
    <row r="580" spans="1:7" ht="22.5" x14ac:dyDescent="0.25">
      <c r="A580" s="90" t="s">
        <v>1622</v>
      </c>
      <c r="B580" s="91" t="s">
        <v>284</v>
      </c>
      <c r="C580" s="91" t="s">
        <v>1623</v>
      </c>
      <c r="D580" s="91" t="s">
        <v>1624</v>
      </c>
      <c r="E580" s="92" t="s">
        <v>1625</v>
      </c>
      <c r="F580" s="93" t="s">
        <v>297</v>
      </c>
      <c r="G580" s="102">
        <v>10.107945000000001</v>
      </c>
    </row>
    <row r="581" spans="1:7" ht="22.5" x14ac:dyDescent="0.25">
      <c r="A581" s="90" t="s">
        <v>1626</v>
      </c>
      <c r="B581" s="91" t="s">
        <v>284</v>
      </c>
      <c r="C581" s="91" t="s">
        <v>1627</v>
      </c>
      <c r="D581" s="91" t="s">
        <v>1628</v>
      </c>
      <c r="E581" s="92" t="s">
        <v>1629</v>
      </c>
      <c r="F581" s="93" t="s">
        <v>489</v>
      </c>
      <c r="G581" s="98">
        <v>328.5</v>
      </c>
    </row>
    <row r="582" spans="1:7" x14ac:dyDescent="0.25">
      <c r="A582" s="90" t="s">
        <v>1630</v>
      </c>
      <c r="B582" s="91" t="s">
        <v>284</v>
      </c>
      <c r="C582" s="91" t="s">
        <v>1631</v>
      </c>
      <c r="D582" s="91" t="s">
        <v>1632</v>
      </c>
      <c r="E582" s="92" t="s">
        <v>1633</v>
      </c>
      <c r="F582" s="93" t="s">
        <v>363</v>
      </c>
      <c r="G582" s="101">
        <v>1.548</v>
      </c>
    </row>
    <row r="583" spans="1:7" x14ac:dyDescent="0.25">
      <c r="A583" s="90" t="s">
        <v>1634</v>
      </c>
      <c r="B583" s="91" t="s">
        <v>284</v>
      </c>
      <c r="C583" s="91" t="s">
        <v>1635</v>
      </c>
      <c r="D583" s="91" t="s">
        <v>1636</v>
      </c>
      <c r="E583" s="92" t="s">
        <v>1637</v>
      </c>
      <c r="F583" s="93" t="s">
        <v>363</v>
      </c>
      <c r="G583" s="101">
        <v>1.548</v>
      </c>
    </row>
    <row r="584" spans="1:7" x14ac:dyDescent="0.25">
      <c r="A584" s="90"/>
      <c r="B584" s="310" t="s">
        <v>1638</v>
      </c>
      <c r="C584" s="311"/>
      <c r="D584" s="311"/>
      <c r="E584" s="312"/>
      <c r="F584" s="93"/>
      <c r="G584" s="101"/>
    </row>
    <row r="585" spans="1:7" x14ac:dyDescent="0.25">
      <c r="A585" s="90"/>
      <c r="B585" s="310" t="s">
        <v>1639</v>
      </c>
      <c r="C585" s="311"/>
      <c r="D585" s="311"/>
      <c r="E585" s="312"/>
      <c r="F585" s="93"/>
      <c r="G585" s="101"/>
    </row>
    <row r="586" spans="1:7" x14ac:dyDescent="0.25">
      <c r="A586" s="90" t="s">
        <v>1640</v>
      </c>
      <c r="B586" s="91" t="s">
        <v>284</v>
      </c>
      <c r="C586" s="91" t="s">
        <v>1641</v>
      </c>
      <c r="D586" s="91" t="s">
        <v>1642</v>
      </c>
      <c r="E586" s="92" t="s">
        <v>1643</v>
      </c>
      <c r="F586" s="93" t="s">
        <v>363</v>
      </c>
      <c r="G586" s="101">
        <v>2.6040000000000001</v>
      </c>
    </row>
    <row r="587" spans="1:7" ht="22.5" x14ac:dyDescent="0.25">
      <c r="A587" s="90" t="s">
        <v>1644</v>
      </c>
      <c r="B587" s="91" t="s">
        <v>284</v>
      </c>
      <c r="C587" s="91" t="s">
        <v>1645</v>
      </c>
      <c r="D587" s="91" t="s">
        <v>1646</v>
      </c>
      <c r="E587" s="92" t="s">
        <v>1647</v>
      </c>
      <c r="F587" s="93" t="s">
        <v>185</v>
      </c>
      <c r="G587" s="100">
        <v>39.06</v>
      </c>
    </row>
    <row r="588" spans="1:7" ht="22.5" x14ac:dyDescent="0.25">
      <c r="A588" s="90" t="s">
        <v>1648</v>
      </c>
      <c r="B588" s="91" t="s">
        <v>284</v>
      </c>
      <c r="C588" s="91" t="s">
        <v>1649</v>
      </c>
      <c r="D588" s="91" t="s">
        <v>1650</v>
      </c>
      <c r="E588" s="92" t="s">
        <v>1651</v>
      </c>
      <c r="F588" s="93" t="s">
        <v>185</v>
      </c>
      <c r="G588" s="100">
        <v>39.840000000000003</v>
      </c>
    </row>
    <row r="589" spans="1:7" x14ac:dyDescent="0.25">
      <c r="A589" s="90" t="s">
        <v>1652</v>
      </c>
      <c r="B589" s="91" t="s">
        <v>284</v>
      </c>
      <c r="C589" s="91" t="s">
        <v>1653</v>
      </c>
      <c r="D589" s="91" t="s">
        <v>1654</v>
      </c>
      <c r="E589" s="92" t="s">
        <v>1655</v>
      </c>
      <c r="F589" s="93" t="s">
        <v>185</v>
      </c>
      <c r="G589" s="101">
        <v>54.683999999999997</v>
      </c>
    </row>
    <row r="590" spans="1:7" x14ac:dyDescent="0.25">
      <c r="A590" s="90" t="s">
        <v>1656</v>
      </c>
      <c r="B590" s="91" t="s">
        <v>284</v>
      </c>
      <c r="C590" s="91" t="s">
        <v>1657</v>
      </c>
      <c r="D590" s="91" t="s">
        <v>1658</v>
      </c>
      <c r="E590" s="92" t="s">
        <v>1659</v>
      </c>
      <c r="F590" s="93" t="s">
        <v>185</v>
      </c>
      <c r="G590" s="100">
        <v>56.32</v>
      </c>
    </row>
    <row r="591" spans="1:7" x14ac:dyDescent="0.25">
      <c r="A591" s="90" t="s">
        <v>1660</v>
      </c>
      <c r="B591" s="91" t="s">
        <v>284</v>
      </c>
      <c r="C591" s="91" t="s">
        <v>1661</v>
      </c>
      <c r="D591" s="91" t="s">
        <v>1662</v>
      </c>
      <c r="E591" s="92" t="s">
        <v>1663</v>
      </c>
      <c r="F591" s="93" t="s">
        <v>363</v>
      </c>
      <c r="G591" s="101">
        <v>2.6040000000000001</v>
      </c>
    </row>
    <row r="592" spans="1:7" x14ac:dyDescent="0.25">
      <c r="A592" s="90" t="s">
        <v>1664</v>
      </c>
      <c r="B592" s="91" t="s">
        <v>284</v>
      </c>
      <c r="C592" s="91" t="s">
        <v>1665</v>
      </c>
      <c r="D592" s="91" t="s">
        <v>1666</v>
      </c>
      <c r="E592" s="92" t="s">
        <v>1667</v>
      </c>
      <c r="F592" s="93" t="s">
        <v>185</v>
      </c>
      <c r="G592" s="101">
        <v>3.984</v>
      </c>
    </row>
    <row r="593" spans="1:7" ht="22.5" x14ac:dyDescent="0.25">
      <c r="A593" s="90" t="s">
        <v>1668</v>
      </c>
      <c r="B593" s="91" t="s">
        <v>284</v>
      </c>
      <c r="C593" s="91" t="s">
        <v>1669</v>
      </c>
      <c r="D593" s="91" t="s">
        <v>1670</v>
      </c>
      <c r="E593" s="92" t="s">
        <v>1671</v>
      </c>
      <c r="F593" s="93" t="s">
        <v>363</v>
      </c>
      <c r="G593" s="101">
        <v>2.6040000000000001</v>
      </c>
    </row>
    <row r="594" spans="1:7" x14ac:dyDescent="0.25">
      <c r="A594" s="90" t="s">
        <v>1672</v>
      </c>
      <c r="B594" s="91" t="s">
        <v>284</v>
      </c>
      <c r="C594" s="91" t="s">
        <v>1673</v>
      </c>
      <c r="D594" s="91" t="s">
        <v>1666</v>
      </c>
      <c r="E594" s="92" t="s">
        <v>1667</v>
      </c>
      <c r="F594" s="93" t="s">
        <v>185</v>
      </c>
      <c r="G594" s="100">
        <v>22.58</v>
      </c>
    </row>
    <row r="595" spans="1:7" ht="22.5" x14ac:dyDescent="0.25">
      <c r="A595" s="90" t="s">
        <v>1674</v>
      </c>
      <c r="B595" s="91" t="s">
        <v>284</v>
      </c>
      <c r="C595" s="91" t="s">
        <v>1675</v>
      </c>
      <c r="D595" s="91" t="s">
        <v>1676</v>
      </c>
      <c r="E595" s="92" t="s">
        <v>1677</v>
      </c>
      <c r="F595" s="93" t="s">
        <v>363</v>
      </c>
      <c r="G595" s="101">
        <v>2.6040000000000001</v>
      </c>
    </row>
    <row r="596" spans="1:7" x14ac:dyDescent="0.25">
      <c r="A596" s="90" t="s">
        <v>1678</v>
      </c>
      <c r="B596" s="91" t="s">
        <v>284</v>
      </c>
      <c r="C596" s="91" t="s">
        <v>1679</v>
      </c>
      <c r="D596" s="91" t="s">
        <v>1680</v>
      </c>
      <c r="E596" s="92" t="s">
        <v>1681</v>
      </c>
      <c r="F596" s="93" t="s">
        <v>363</v>
      </c>
      <c r="G596" s="101">
        <v>2.6040000000000001</v>
      </c>
    </row>
    <row r="597" spans="1:7" x14ac:dyDescent="0.25">
      <c r="A597" s="90" t="s">
        <v>1682</v>
      </c>
      <c r="B597" s="91" t="s">
        <v>284</v>
      </c>
      <c r="C597" s="91" t="s">
        <v>1683</v>
      </c>
      <c r="D597" s="91" t="s">
        <v>1684</v>
      </c>
      <c r="E597" s="92" t="s">
        <v>1685</v>
      </c>
      <c r="F597" s="93" t="s">
        <v>371</v>
      </c>
      <c r="G597" s="98">
        <v>296.89999999999998</v>
      </c>
    </row>
    <row r="598" spans="1:7" x14ac:dyDescent="0.25">
      <c r="A598" s="90" t="s">
        <v>1686</v>
      </c>
      <c r="B598" s="91" t="s">
        <v>284</v>
      </c>
      <c r="C598" s="91" t="s">
        <v>1687</v>
      </c>
      <c r="D598" s="91" t="s">
        <v>1688</v>
      </c>
      <c r="E598" s="92" t="s">
        <v>1689</v>
      </c>
      <c r="F598" s="93" t="s">
        <v>371</v>
      </c>
      <c r="G598" s="98">
        <v>302.10000000000002</v>
      </c>
    </row>
    <row r="599" spans="1:7" x14ac:dyDescent="0.25">
      <c r="A599" s="90"/>
      <c r="B599" s="310" t="s">
        <v>1690</v>
      </c>
      <c r="C599" s="311"/>
      <c r="D599" s="311"/>
      <c r="E599" s="312"/>
      <c r="F599" s="93"/>
      <c r="G599" s="98"/>
    </row>
    <row r="600" spans="1:7" x14ac:dyDescent="0.25">
      <c r="A600" s="90" t="s">
        <v>1691</v>
      </c>
      <c r="B600" s="91" t="s">
        <v>284</v>
      </c>
      <c r="C600" s="91" t="s">
        <v>1692</v>
      </c>
      <c r="D600" s="91" t="s">
        <v>1642</v>
      </c>
      <c r="E600" s="92" t="s">
        <v>1643</v>
      </c>
      <c r="F600" s="93" t="s">
        <v>363</v>
      </c>
      <c r="G600" s="100">
        <v>10.56</v>
      </c>
    </row>
    <row r="601" spans="1:7" ht="22.5" x14ac:dyDescent="0.25">
      <c r="A601" s="90" t="s">
        <v>1693</v>
      </c>
      <c r="B601" s="91" t="s">
        <v>284</v>
      </c>
      <c r="C601" s="91" t="s">
        <v>1694</v>
      </c>
      <c r="D601" s="91" t="s">
        <v>1646</v>
      </c>
      <c r="E601" s="92" t="s">
        <v>1647</v>
      </c>
      <c r="F601" s="93" t="s">
        <v>185</v>
      </c>
      <c r="G601" s="98">
        <v>158.4</v>
      </c>
    </row>
    <row r="602" spans="1:7" ht="22.5" x14ac:dyDescent="0.25">
      <c r="A602" s="90" t="s">
        <v>1695</v>
      </c>
      <c r="B602" s="91" t="s">
        <v>284</v>
      </c>
      <c r="C602" s="91" t="s">
        <v>1696</v>
      </c>
      <c r="D602" s="91" t="s">
        <v>1650</v>
      </c>
      <c r="E602" s="92" t="s">
        <v>1651</v>
      </c>
      <c r="F602" s="93" t="s">
        <v>185</v>
      </c>
      <c r="G602" s="98">
        <v>161.6</v>
      </c>
    </row>
    <row r="603" spans="1:7" x14ac:dyDescent="0.25">
      <c r="A603" s="90" t="s">
        <v>1697</v>
      </c>
      <c r="B603" s="91" t="s">
        <v>284</v>
      </c>
      <c r="C603" s="91" t="s">
        <v>1698</v>
      </c>
      <c r="D603" s="91" t="s">
        <v>1654</v>
      </c>
      <c r="E603" s="92" t="s">
        <v>1655</v>
      </c>
      <c r="F603" s="93" t="s">
        <v>185</v>
      </c>
      <c r="G603" s="100">
        <v>380.16</v>
      </c>
    </row>
    <row r="604" spans="1:7" x14ac:dyDescent="0.25">
      <c r="A604" s="90" t="s">
        <v>1699</v>
      </c>
      <c r="B604" s="91" t="s">
        <v>284</v>
      </c>
      <c r="C604" s="91" t="s">
        <v>1700</v>
      </c>
      <c r="D604" s="91" t="s">
        <v>1658</v>
      </c>
      <c r="E604" s="92" t="s">
        <v>1659</v>
      </c>
      <c r="F604" s="93" t="s">
        <v>185</v>
      </c>
      <c r="G604" s="98">
        <v>391.6</v>
      </c>
    </row>
    <row r="605" spans="1:7" x14ac:dyDescent="0.25">
      <c r="A605" s="90" t="s">
        <v>1701</v>
      </c>
      <c r="B605" s="91" t="s">
        <v>284</v>
      </c>
      <c r="C605" s="91" t="s">
        <v>1702</v>
      </c>
      <c r="D605" s="91" t="s">
        <v>1662</v>
      </c>
      <c r="E605" s="92" t="s">
        <v>1663</v>
      </c>
      <c r="F605" s="93" t="s">
        <v>363</v>
      </c>
      <c r="G605" s="100">
        <v>10.56</v>
      </c>
    </row>
    <row r="606" spans="1:7" x14ac:dyDescent="0.25">
      <c r="A606" s="90" t="s">
        <v>1703</v>
      </c>
      <c r="B606" s="91" t="s">
        <v>284</v>
      </c>
      <c r="C606" s="91" t="s">
        <v>1704</v>
      </c>
      <c r="D606" s="91" t="s">
        <v>1666</v>
      </c>
      <c r="E606" s="92" t="s">
        <v>1667</v>
      </c>
      <c r="F606" s="93" t="s">
        <v>185</v>
      </c>
      <c r="G606" s="100">
        <v>16.16</v>
      </c>
    </row>
    <row r="607" spans="1:7" ht="22.5" x14ac:dyDescent="0.25">
      <c r="A607" s="90" t="s">
        <v>1705</v>
      </c>
      <c r="B607" s="91" t="s">
        <v>284</v>
      </c>
      <c r="C607" s="91" t="s">
        <v>1706</v>
      </c>
      <c r="D607" s="91" t="s">
        <v>1670</v>
      </c>
      <c r="E607" s="92" t="s">
        <v>1671</v>
      </c>
      <c r="F607" s="93" t="s">
        <v>363</v>
      </c>
      <c r="G607" s="100">
        <v>10.56</v>
      </c>
    </row>
    <row r="608" spans="1:7" x14ac:dyDescent="0.25">
      <c r="A608" s="90" t="s">
        <v>1707</v>
      </c>
      <c r="B608" s="91" t="s">
        <v>284</v>
      </c>
      <c r="C608" s="91" t="s">
        <v>1708</v>
      </c>
      <c r="D608" s="91" t="s">
        <v>1666</v>
      </c>
      <c r="E608" s="92" t="s">
        <v>1667</v>
      </c>
      <c r="F608" s="93" t="s">
        <v>185</v>
      </c>
      <c r="G608" s="100">
        <v>91.56</v>
      </c>
    </row>
    <row r="609" spans="1:7" ht="22.5" x14ac:dyDescent="0.25">
      <c r="A609" s="90" t="s">
        <v>1709</v>
      </c>
      <c r="B609" s="91" t="s">
        <v>284</v>
      </c>
      <c r="C609" s="91" t="s">
        <v>1710</v>
      </c>
      <c r="D609" s="91" t="s">
        <v>1676</v>
      </c>
      <c r="E609" s="92" t="s">
        <v>1677</v>
      </c>
      <c r="F609" s="93" t="s">
        <v>363</v>
      </c>
      <c r="G609" s="100">
        <v>10.56</v>
      </c>
    </row>
    <row r="610" spans="1:7" x14ac:dyDescent="0.25">
      <c r="A610" s="90" t="s">
        <v>1711</v>
      </c>
      <c r="B610" s="91" t="s">
        <v>284</v>
      </c>
      <c r="C610" s="91" t="s">
        <v>1712</v>
      </c>
      <c r="D610" s="91" t="s">
        <v>1680</v>
      </c>
      <c r="E610" s="92" t="s">
        <v>1681</v>
      </c>
      <c r="F610" s="93" t="s">
        <v>363</v>
      </c>
      <c r="G610" s="100">
        <v>10.56</v>
      </c>
    </row>
    <row r="611" spans="1:7" x14ac:dyDescent="0.25">
      <c r="A611" s="90" t="s">
        <v>1713</v>
      </c>
      <c r="B611" s="91" t="s">
        <v>284</v>
      </c>
      <c r="C611" s="91" t="s">
        <v>1714</v>
      </c>
      <c r="D611" s="91" t="s">
        <v>1684</v>
      </c>
      <c r="E611" s="92" t="s">
        <v>1685</v>
      </c>
      <c r="F611" s="93" t="s">
        <v>371</v>
      </c>
      <c r="G611" s="99">
        <v>1204</v>
      </c>
    </row>
    <row r="612" spans="1:7" x14ac:dyDescent="0.25">
      <c r="A612" s="90" t="s">
        <v>1715</v>
      </c>
      <c r="B612" s="91" t="s">
        <v>284</v>
      </c>
      <c r="C612" s="91" t="s">
        <v>1716</v>
      </c>
      <c r="D612" s="91" t="s">
        <v>1688</v>
      </c>
      <c r="E612" s="92" t="s">
        <v>1689</v>
      </c>
      <c r="F612" s="93" t="s">
        <v>371</v>
      </c>
      <c r="G612" s="99">
        <v>1225</v>
      </c>
    </row>
    <row r="613" spans="1:7" x14ac:dyDescent="0.25">
      <c r="A613" s="90"/>
      <c r="B613" s="310" t="s">
        <v>1717</v>
      </c>
      <c r="C613" s="311"/>
      <c r="D613" s="311"/>
      <c r="E613" s="312"/>
      <c r="F613" s="93"/>
      <c r="G613" s="99"/>
    </row>
    <row r="614" spans="1:7" x14ac:dyDescent="0.25">
      <c r="A614" s="90" t="s">
        <v>1718</v>
      </c>
      <c r="B614" s="91" t="s">
        <v>284</v>
      </c>
      <c r="C614" s="91" t="s">
        <v>1719</v>
      </c>
      <c r="D614" s="91" t="s">
        <v>1662</v>
      </c>
      <c r="E614" s="92" t="s">
        <v>1663</v>
      </c>
      <c r="F614" s="93" t="s">
        <v>363</v>
      </c>
      <c r="G614" s="97">
        <v>0.96719999999999995</v>
      </c>
    </row>
    <row r="615" spans="1:7" x14ac:dyDescent="0.25">
      <c r="A615" s="90" t="s">
        <v>1720</v>
      </c>
      <c r="B615" s="91" t="s">
        <v>284</v>
      </c>
      <c r="C615" s="91" t="s">
        <v>1721</v>
      </c>
      <c r="D615" s="91" t="s">
        <v>1666</v>
      </c>
      <c r="E615" s="92" t="s">
        <v>1667</v>
      </c>
      <c r="F615" s="93" t="s">
        <v>185</v>
      </c>
      <c r="G615" s="100">
        <v>1.48</v>
      </c>
    </row>
    <row r="616" spans="1:7" ht="22.5" x14ac:dyDescent="0.25">
      <c r="A616" s="90" t="s">
        <v>1722</v>
      </c>
      <c r="B616" s="91" t="s">
        <v>284</v>
      </c>
      <c r="C616" s="91" t="s">
        <v>1723</v>
      </c>
      <c r="D616" s="91" t="s">
        <v>1670</v>
      </c>
      <c r="E616" s="92" t="s">
        <v>1671</v>
      </c>
      <c r="F616" s="93" t="s">
        <v>363</v>
      </c>
      <c r="G616" s="97">
        <v>0.96719999999999995</v>
      </c>
    </row>
    <row r="617" spans="1:7" x14ac:dyDescent="0.25">
      <c r="A617" s="90" t="s">
        <v>1724</v>
      </c>
      <c r="B617" s="91" t="s">
        <v>284</v>
      </c>
      <c r="C617" s="91" t="s">
        <v>1725</v>
      </c>
      <c r="D617" s="91" t="s">
        <v>1666</v>
      </c>
      <c r="E617" s="92" t="s">
        <v>1667</v>
      </c>
      <c r="F617" s="93" t="s">
        <v>185</v>
      </c>
      <c r="G617" s="101">
        <v>5.9189999999999996</v>
      </c>
    </row>
    <row r="618" spans="1:7" ht="22.5" x14ac:dyDescent="0.25">
      <c r="A618" s="90" t="s">
        <v>1726</v>
      </c>
      <c r="B618" s="91" t="s">
        <v>284</v>
      </c>
      <c r="C618" s="91" t="s">
        <v>1727</v>
      </c>
      <c r="D618" s="91" t="s">
        <v>1676</v>
      </c>
      <c r="E618" s="92" t="s">
        <v>1677</v>
      </c>
      <c r="F618" s="93" t="s">
        <v>363</v>
      </c>
      <c r="G618" s="97">
        <v>0.96719999999999995</v>
      </c>
    </row>
    <row r="619" spans="1:7" x14ac:dyDescent="0.25">
      <c r="A619" s="90" t="s">
        <v>1728</v>
      </c>
      <c r="B619" s="91" t="s">
        <v>284</v>
      </c>
      <c r="C619" s="91" t="s">
        <v>1729</v>
      </c>
      <c r="D619" s="91" t="s">
        <v>1680</v>
      </c>
      <c r="E619" s="92" t="s">
        <v>1681</v>
      </c>
      <c r="F619" s="93" t="s">
        <v>363</v>
      </c>
      <c r="G619" s="97">
        <v>0.96719999999999995</v>
      </c>
    </row>
    <row r="620" spans="1:7" x14ac:dyDescent="0.25">
      <c r="A620" s="90" t="s">
        <v>1730</v>
      </c>
      <c r="B620" s="91" t="s">
        <v>284</v>
      </c>
      <c r="C620" s="91" t="s">
        <v>1731</v>
      </c>
      <c r="D620" s="91" t="s">
        <v>1684</v>
      </c>
      <c r="E620" s="92" t="s">
        <v>1685</v>
      </c>
      <c r="F620" s="93" t="s">
        <v>371</v>
      </c>
      <c r="G620" s="97">
        <v>110.2608</v>
      </c>
    </row>
    <row r="621" spans="1:7" x14ac:dyDescent="0.25">
      <c r="A621" s="90" t="s">
        <v>1732</v>
      </c>
      <c r="B621" s="91" t="s">
        <v>284</v>
      </c>
      <c r="C621" s="91" t="s">
        <v>1733</v>
      </c>
      <c r="D621" s="91" t="s">
        <v>1688</v>
      </c>
      <c r="E621" s="92" t="s">
        <v>1689</v>
      </c>
      <c r="F621" s="93" t="s">
        <v>371</v>
      </c>
      <c r="G621" s="97">
        <v>110.2608</v>
      </c>
    </row>
    <row r="622" spans="1:7" x14ac:dyDescent="0.25">
      <c r="A622" s="90"/>
      <c r="B622" s="310" t="s">
        <v>1734</v>
      </c>
      <c r="C622" s="311"/>
      <c r="D622" s="311"/>
      <c r="E622" s="312"/>
      <c r="F622" s="93"/>
      <c r="G622" s="97"/>
    </row>
    <row r="623" spans="1:7" ht="22.5" x14ac:dyDescent="0.25">
      <c r="A623" s="90" t="s">
        <v>1735</v>
      </c>
      <c r="B623" s="91" t="s">
        <v>284</v>
      </c>
      <c r="C623" s="91" t="s">
        <v>1736</v>
      </c>
      <c r="D623" s="91" t="s">
        <v>1737</v>
      </c>
      <c r="E623" s="92" t="s">
        <v>1738</v>
      </c>
      <c r="F623" s="93" t="s">
        <v>180</v>
      </c>
      <c r="G623" s="101">
        <v>2.415</v>
      </c>
    </row>
    <row r="624" spans="1:7" x14ac:dyDescent="0.25">
      <c r="A624" s="90" t="s">
        <v>1739</v>
      </c>
      <c r="B624" s="91" t="s">
        <v>284</v>
      </c>
      <c r="C624" s="91" t="s">
        <v>1740</v>
      </c>
      <c r="D624" s="91" t="s">
        <v>1666</v>
      </c>
      <c r="E624" s="92" t="s">
        <v>1741</v>
      </c>
      <c r="F624" s="93" t="s">
        <v>185</v>
      </c>
      <c r="G624" s="101">
        <v>1.232</v>
      </c>
    </row>
    <row r="625" spans="1:7" x14ac:dyDescent="0.25">
      <c r="A625" s="90" t="s">
        <v>1742</v>
      </c>
      <c r="B625" s="91" t="s">
        <v>284</v>
      </c>
      <c r="C625" s="91" t="s">
        <v>1743</v>
      </c>
      <c r="D625" s="91" t="s">
        <v>1684</v>
      </c>
      <c r="E625" s="92" t="s">
        <v>1685</v>
      </c>
      <c r="F625" s="93" t="s">
        <v>371</v>
      </c>
      <c r="G625" s="98">
        <v>456.4</v>
      </c>
    </row>
    <row r="626" spans="1:7" ht="22.5" x14ac:dyDescent="0.25">
      <c r="A626" s="90" t="s">
        <v>1744</v>
      </c>
      <c r="B626" s="91" t="s">
        <v>284</v>
      </c>
      <c r="C626" s="91" t="s">
        <v>1745</v>
      </c>
      <c r="D626" s="91" t="s">
        <v>621</v>
      </c>
      <c r="E626" s="92" t="s">
        <v>622</v>
      </c>
      <c r="F626" s="93" t="s">
        <v>363</v>
      </c>
      <c r="G626" s="101">
        <v>2.415</v>
      </c>
    </row>
    <row r="627" spans="1:7" x14ac:dyDescent="0.25">
      <c r="A627" s="90"/>
      <c r="B627" s="310" t="s">
        <v>1746</v>
      </c>
      <c r="C627" s="311"/>
      <c r="D627" s="311"/>
      <c r="E627" s="312"/>
      <c r="F627" s="93"/>
      <c r="G627" s="101"/>
    </row>
    <row r="628" spans="1:7" ht="22.5" x14ac:dyDescent="0.25">
      <c r="A628" s="90" t="s">
        <v>1747</v>
      </c>
      <c r="B628" s="91" t="s">
        <v>284</v>
      </c>
      <c r="C628" s="91" t="s">
        <v>1748</v>
      </c>
      <c r="D628" s="91" t="s">
        <v>1546</v>
      </c>
      <c r="E628" s="92" t="s">
        <v>1547</v>
      </c>
      <c r="F628" s="93" t="s">
        <v>363</v>
      </c>
      <c r="G628" s="100">
        <v>0.34</v>
      </c>
    </row>
    <row r="629" spans="1:7" x14ac:dyDescent="0.25">
      <c r="A629" s="90" t="s">
        <v>1749</v>
      </c>
      <c r="B629" s="91" t="s">
        <v>284</v>
      </c>
      <c r="C629" s="91" t="s">
        <v>1750</v>
      </c>
      <c r="D629" s="91" t="s">
        <v>1751</v>
      </c>
      <c r="E629" s="92" t="s">
        <v>1752</v>
      </c>
      <c r="F629" s="93" t="s">
        <v>371</v>
      </c>
      <c r="G629" s="99">
        <v>34</v>
      </c>
    </row>
    <row r="630" spans="1:7" x14ac:dyDescent="0.25">
      <c r="A630" s="90"/>
      <c r="B630" s="310" t="s">
        <v>1753</v>
      </c>
      <c r="C630" s="311"/>
      <c r="D630" s="311"/>
      <c r="E630" s="312"/>
      <c r="F630" s="93"/>
      <c r="G630" s="99"/>
    </row>
    <row r="631" spans="1:7" x14ac:dyDescent="0.25">
      <c r="A631" s="90" t="s">
        <v>1754</v>
      </c>
      <c r="B631" s="91" t="s">
        <v>284</v>
      </c>
      <c r="C631" s="91" t="s">
        <v>1755</v>
      </c>
      <c r="D631" s="91" t="s">
        <v>1756</v>
      </c>
      <c r="E631" s="92" t="s">
        <v>1757</v>
      </c>
      <c r="F631" s="93" t="s">
        <v>180</v>
      </c>
      <c r="G631" s="100">
        <v>0.93</v>
      </c>
    </row>
    <row r="632" spans="1:7" x14ac:dyDescent="0.25">
      <c r="A632" s="90" t="s">
        <v>1758</v>
      </c>
      <c r="B632" s="91" t="s">
        <v>284</v>
      </c>
      <c r="C632" s="91" t="s">
        <v>1759</v>
      </c>
      <c r="D632" s="91" t="s">
        <v>625</v>
      </c>
      <c r="E632" s="92" t="s">
        <v>626</v>
      </c>
      <c r="F632" s="93" t="s">
        <v>297</v>
      </c>
      <c r="G632" s="94">
        <v>-0.42036000000000001</v>
      </c>
    </row>
    <row r="633" spans="1:7" x14ac:dyDescent="0.25">
      <c r="A633" s="90" t="s">
        <v>1760</v>
      </c>
      <c r="B633" s="91" t="s">
        <v>284</v>
      </c>
      <c r="C633" s="91" t="s">
        <v>1761</v>
      </c>
      <c r="D633" s="91" t="s">
        <v>1762</v>
      </c>
      <c r="E633" s="92" t="s">
        <v>1763</v>
      </c>
      <c r="F633" s="93" t="s">
        <v>238</v>
      </c>
      <c r="G633" s="99">
        <v>20</v>
      </c>
    </row>
    <row r="634" spans="1:7" x14ac:dyDescent="0.25">
      <c r="A634" s="90" t="s">
        <v>1764</v>
      </c>
      <c r="B634" s="91" t="s">
        <v>284</v>
      </c>
      <c r="C634" s="91" t="s">
        <v>1765</v>
      </c>
      <c r="D634" s="91" t="s">
        <v>1766</v>
      </c>
      <c r="E634" s="92" t="s">
        <v>1767</v>
      </c>
      <c r="F634" s="93" t="s">
        <v>238</v>
      </c>
      <c r="G634" s="99">
        <v>10</v>
      </c>
    </row>
    <row r="635" spans="1:7" x14ac:dyDescent="0.25">
      <c r="A635" s="90" t="s">
        <v>1768</v>
      </c>
      <c r="B635" s="91" t="s">
        <v>284</v>
      </c>
      <c r="C635" s="91" t="s">
        <v>1769</v>
      </c>
      <c r="D635" s="91" t="s">
        <v>1770</v>
      </c>
      <c r="E635" s="92" t="s">
        <v>1771</v>
      </c>
      <c r="F635" s="93" t="s">
        <v>238</v>
      </c>
      <c r="G635" s="99">
        <v>180</v>
      </c>
    </row>
    <row r="636" spans="1:7" x14ac:dyDescent="0.25">
      <c r="A636" s="90" t="s">
        <v>1772</v>
      </c>
      <c r="B636" s="91" t="s">
        <v>284</v>
      </c>
      <c r="C636" s="91" t="s">
        <v>1773</v>
      </c>
      <c r="D636" s="91" t="s">
        <v>1774</v>
      </c>
      <c r="E636" s="92" t="s">
        <v>1775</v>
      </c>
      <c r="F636" s="93" t="s">
        <v>238</v>
      </c>
      <c r="G636" s="99">
        <v>11</v>
      </c>
    </row>
    <row r="637" spans="1:7" x14ac:dyDescent="0.25">
      <c r="A637" s="90" t="s">
        <v>1776</v>
      </c>
      <c r="B637" s="91" t="s">
        <v>284</v>
      </c>
      <c r="C637" s="91" t="s">
        <v>1777</v>
      </c>
      <c r="D637" s="91" t="s">
        <v>1778</v>
      </c>
      <c r="E637" s="92" t="s">
        <v>1779</v>
      </c>
      <c r="F637" s="93" t="s">
        <v>238</v>
      </c>
      <c r="G637" s="99">
        <v>5</v>
      </c>
    </row>
    <row r="638" spans="1:7" x14ac:dyDescent="0.25">
      <c r="A638" s="90" t="s">
        <v>1780</v>
      </c>
      <c r="B638" s="91" t="s">
        <v>284</v>
      </c>
      <c r="C638" s="91" t="s">
        <v>1781</v>
      </c>
      <c r="D638" s="91" t="s">
        <v>1782</v>
      </c>
      <c r="E638" s="92" t="s">
        <v>1783</v>
      </c>
      <c r="F638" s="93" t="s">
        <v>238</v>
      </c>
      <c r="G638" s="99">
        <v>15</v>
      </c>
    </row>
    <row r="639" spans="1:7" x14ac:dyDescent="0.25">
      <c r="A639" s="90" t="s">
        <v>1784</v>
      </c>
      <c r="B639" s="91" t="s">
        <v>284</v>
      </c>
      <c r="C639" s="91" t="s">
        <v>1785</v>
      </c>
      <c r="D639" s="91" t="s">
        <v>1786</v>
      </c>
      <c r="E639" s="92" t="s">
        <v>1787</v>
      </c>
      <c r="F639" s="93" t="s">
        <v>238</v>
      </c>
      <c r="G639" s="99">
        <v>10</v>
      </c>
    </row>
    <row r="640" spans="1:7" x14ac:dyDescent="0.25">
      <c r="A640" s="90"/>
      <c r="B640" s="310" t="s">
        <v>1788</v>
      </c>
      <c r="C640" s="311"/>
      <c r="D640" s="311"/>
      <c r="E640" s="312"/>
      <c r="F640" s="93"/>
      <c r="G640" s="99"/>
    </row>
    <row r="641" spans="1:7" x14ac:dyDescent="0.25">
      <c r="A641" s="90" t="s">
        <v>1789</v>
      </c>
      <c r="B641" s="91" t="s">
        <v>284</v>
      </c>
      <c r="C641" s="91" t="s">
        <v>1790</v>
      </c>
      <c r="D641" s="91" t="s">
        <v>1791</v>
      </c>
      <c r="E641" s="92" t="s">
        <v>1792</v>
      </c>
      <c r="F641" s="93" t="s">
        <v>297</v>
      </c>
      <c r="G641" s="101">
        <v>0.56799999999999995</v>
      </c>
    </row>
    <row r="642" spans="1:7" x14ac:dyDescent="0.25">
      <c r="A642" s="90" t="s">
        <v>1793</v>
      </c>
      <c r="B642" s="91" t="s">
        <v>284</v>
      </c>
      <c r="C642" s="91" t="s">
        <v>1794</v>
      </c>
      <c r="D642" s="91" t="s">
        <v>600</v>
      </c>
      <c r="E642" s="92" t="s">
        <v>601</v>
      </c>
      <c r="F642" s="93" t="s">
        <v>297</v>
      </c>
      <c r="G642" s="101">
        <v>0.56799999999999995</v>
      </c>
    </row>
    <row r="643" spans="1:7" x14ac:dyDescent="0.25">
      <c r="A643" s="90"/>
      <c r="B643" s="310" t="s">
        <v>1795</v>
      </c>
      <c r="C643" s="311"/>
      <c r="D643" s="311"/>
      <c r="E643" s="312"/>
      <c r="F643" s="93"/>
      <c r="G643" s="101"/>
    </row>
    <row r="644" spans="1:7" x14ac:dyDescent="0.25">
      <c r="A644" s="90" t="s">
        <v>1796</v>
      </c>
      <c r="B644" s="91" t="s">
        <v>284</v>
      </c>
      <c r="C644" s="91" t="s">
        <v>1797</v>
      </c>
      <c r="D644" s="91" t="s">
        <v>1798</v>
      </c>
      <c r="E644" s="92" t="s">
        <v>1799</v>
      </c>
      <c r="F644" s="93" t="s">
        <v>172</v>
      </c>
      <c r="G644" s="94">
        <v>8.1499999999999993E-3</v>
      </c>
    </row>
    <row r="645" spans="1:7" x14ac:dyDescent="0.25">
      <c r="A645" s="90" t="s">
        <v>1800</v>
      </c>
      <c r="B645" s="91" t="s">
        <v>284</v>
      </c>
      <c r="C645" s="91" t="s">
        <v>1801</v>
      </c>
      <c r="D645" s="91" t="s">
        <v>1802</v>
      </c>
      <c r="E645" s="92" t="s">
        <v>1803</v>
      </c>
      <c r="F645" s="93" t="s">
        <v>185</v>
      </c>
      <c r="G645" s="102">
        <v>0.82722499999999999</v>
      </c>
    </row>
    <row r="646" spans="1:7" x14ac:dyDescent="0.25">
      <c r="A646" s="90" t="s">
        <v>1804</v>
      </c>
      <c r="B646" s="91" t="s">
        <v>284</v>
      </c>
      <c r="C646" s="91" t="s">
        <v>1805</v>
      </c>
      <c r="D646" s="91" t="s">
        <v>344</v>
      </c>
      <c r="E646" s="92" t="s">
        <v>345</v>
      </c>
      <c r="F646" s="93" t="s">
        <v>297</v>
      </c>
      <c r="G646" s="94">
        <v>2.3140000000000001E-2</v>
      </c>
    </row>
    <row r="647" spans="1:7" x14ac:dyDescent="0.25">
      <c r="A647" s="90" t="s">
        <v>1806</v>
      </c>
      <c r="B647" s="91" t="s">
        <v>284</v>
      </c>
      <c r="C647" s="91" t="s">
        <v>1807</v>
      </c>
      <c r="D647" s="91" t="s">
        <v>1808</v>
      </c>
      <c r="E647" s="92" t="s">
        <v>1809</v>
      </c>
      <c r="F647" s="93" t="s">
        <v>297</v>
      </c>
      <c r="G647" s="97">
        <v>0.1094</v>
      </c>
    </row>
    <row r="648" spans="1:7" ht="33.75" x14ac:dyDescent="0.25">
      <c r="A648" s="90" t="s">
        <v>1810</v>
      </c>
      <c r="B648" s="91" t="s">
        <v>284</v>
      </c>
      <c r="C648" s="91" t="s">
        <v>1811</v>
      </c>
      <c r="D648" s="91" t="s">
        <v>1812</v>
      </c>
      <c r="E648" s="92" t="s">
        <v>1813</v>
      </c>
      <c r="F648" s="93" t="s">
        <v>297</v>
      </c>
      <c r="G648" s="97">
        <v>0.1094</v>
      </c>
    </row>
    <row r="649" spans="1:7" x14ac:dyDescent="0.25">
      <c r="A649" s="79" t="s">
        <v>44</v>
      </c>
      <c r="B649" s="299" t="s">
        <v>1814</v>
      </c>
      <c r="C649" s="299"/>
      <c r="D649" s="299"/>
      <c r="E649" s="80" t="s">
        <v>1815</v>
      </c>
      <c r="F649" s="81"/>
      <c r="G649" s="82"/>
    </row>
    <row r="650" spans="1:7" x14ac:dyDescent="0.25">
      <c r="A650" s="85"/>
      <c r="B650" s="310" t="s">
        <v>1816</v>
      </c>
      <c r="C650" s="311"/>
      <c r="D650" s="311"/>
      <c r="E650" s="312"/>
      <c r="F650" s="86"/>
      <c r="G650" s="87"/>
    </row>
    <row r="651" spans="1:7" ht="22.5" x14ac:dyDescent="0.25">
      <c r="A651" s="90" t="s">
        <v>1817</v>
      </c>
      <c r="B651" s="91" t="s">
        <v>1818</v>
      </c>
      <c r="C651" s="91" t="s">
        <v>40</v>
      </c>
      <c r="D651" s="91" t="s">
        <v>1819</v>
      </c>
      <c r="E651" s="92" t="s">
        <v>1820</v>
      </c>
      <c r="F651" s="93" t="s">
        <v>180</v>
      </c>
      <c r="G651" s="100">
        <v>0.32</v>
      </c>
    </row>
    <row r="652" spans="1:7" x14ac:dyDescent="0.25">
      <c r="A652" s="90" t="s">
        <v>1821</v>
      </c>
      <c r="B652" s="91" t="s">
        <v>1818</v>
      </c>
      <c r="C652" s="91" t="s">
        <v>165</v>
      </c>
      <c r="D652" s="91" t="s">
        <v>1822</v>
      </c>
      <c r="E652" s="92" t="s">
        <v>1823</v>
      </c>
      <c r="F652" s="93" t="s">
        <v>489</v>
      </c>
      <c r="G652" s="100">
        <v>32.22</v>
      </c>
    </row>
    <row r="653" spans="1:7" x14ac:dyDescent="0.25">
      <c r="A653" s="90" t="s">
        <v>1824</v>
      </c>
      <c r="B653" s="91" t="s">
        <v>1818</v>
      </c>
      <c r="C653" s="91" t="s">
        <v>169</v>
      </c>
      <c r="D653" s="91" t="s">
        <v>1825</v>
      </c>
      <c r="E653" s="92" t="s">
        <v>1826</v>
      </c>
      <c r="F653" s="93" t="s">
        <v>1827</v>
      </c>
      <c r="G653" s="98">
        <v>0.5</v>
      </c>
    </row>
    <row r="654" spans="1:7" x14ac:dyDescent="0.25">
      <c r="A654" s="90" t="s">
        <v>1828</v>
      </c>
      <c r="B654" s="91" t="s">
        <v>1818</v>
      </c>
      <c r="C654" s="91" t="s">
        <v>173</v>
      </c>
      <c r="D654" s="91" t="s">
        <v>1829</v>
      </c>
      <c r="E654" s="92" t="s">
        <v>1830</v>
      </c>
      <c r="F654" s="93" t="s">
        <v>1827</v>
      </c>
      <c r="G654" s="99">
        <v>4</v>
      </c>
    </row>
    <row r="655" spans="1:7" x14ac:dyDescent="0.25">
      <c r="A655" s="90" t="s">
        <v>1831</v>
      </c>
      <c r="B655" s="91" t="s">
        <v>1818</v>
      </c>
      <c r="C655" s="91" t="s">
        <v>177</v>
      </c>
      <c r="D655" s="91" t="s">
        <v>1832</v>
      </c>
      <c r="E655" s="92" t="s">
        <v>1833</v>
      </c>
      <c r="F655" s="93" t="s">
        <v>1827</v>
      </c>
      <c r="G655" s="98">
        <v>0.6</v>
      </c>
    </row>
    <row r="656" spans="1:7" ht="22.5" x14ac:dyDescent="0.25">
      <c r="A656" s="90" t="s">
        <v>1834</v>
      </c>
      <c r="B656" s="91" t="s">
        <v>1818</v>
      </c>
      <c r="C656" s="91" t="s">
        <v>181</v>
      </c>
      <c r="D656" s="91" t="s">
        <v>1835</v>
      </c>
      <c r="E656" s="92" t="s">
        <v>1836</v>
      </c>
      <c r="F656" s="93" t="s">
        <v>1827</v>
      </c>
      <c r="G656" s="99">
        <v>4</v>
      </c>
    </row>
    <row r="657" spans="1:7" ht="22.5" x14ac:dyDescent="0.25">
      <c r="A657" s="90" t="s">
        <v>1837</v>
      </c>
      <c r="B657" s="91" t="s">
        <v>1818</v>
      </c>
      <c r="C657" s="91" t="s">
        <v>41</v>
      </c>
      <c r="D657" s="91" t="s">
        <v>1838</v>
      </c>
      <c r="E657" s="92" t="s">
        <v>1839</v>
      </c>
      <c r="F657" s="93" t="s">
        <v>180</v>
      </c>
      <c r="G657" s="100">
        <v>0.66</v>
      </c>
    </row>
    <row r="658" spans="1:7" ht="22.5" customHeight="1" x14ac:dyDescent="0.25">
      <c r="A658" s="90" t="s">
        <v>1840</v>
      </c>
      <c r="B658" s="91" t="s">
        <v>1818</v>
      </c>
      <c r="C658" s="91" t="s">
        <v>283</v>
      </c>
      <c r="D658" s="91" t="s">
        <v>1841</v>
      </c>
      <c r="E658" s="92" t="s">
        <v>1842</v>
      </c>
      <c r="F658" s="93" t="s">
        <v>489</v>
      </c>
      <c r="G658" s="100">
        <v>66.59</v>
      </c>
    </row>
    <row r="659" spans="1:7" x14ac:dyDescent="0.25">
      <c r="A659" s="90" t="s">
        <v>1843</v>
      </c>
      <c r="B659" s="91" t="s">
        <v>1818</v>
      </c>
      <c r="C659" s="91" t="s">
        <v>287</v>
      </c>
      <c r="D659" s="91" t="s">
        <v>1844</v>
      </c>
      <c r="E659" s="92" t="s">
        <v>1845</v>
      </c>
      <c r="F659" s="93" t="s">
        <v>1827</v>
      </c>
      <c r="G659" s="98">
        <v>0.5</v>
      </c>
    </row>
    <row r="660" spans="1:7" x14ac:dyDescent="0.25">
      <c r="A660" s="90" t="s">
        <v>1846</v>
      </c>
      <c r="B660" s="91" t="s">
        <v>1818</v>
      </c>
      <c r="C660" s="91" t="s">
        <v>290</v>
      </c>
      <c r="D660" s="91" t="s">
        <v>1847</v>
      </c>
      <c r="E660" s="92" t="s">
        <v>1848</v>
      </c>
      <c r="F660" s="93" t="s">
        <v>1827</v>
      </c>
      <c r="G660" s="98">
        <v>1.5</v>
      </c>
    </row>
    <row r="661" spans="1:7" x14ac:dyDescent="0.25">
      <c r="A661" s="90" t="s">
        <v>1849</v>
      </c>
      <c r="B661" s="91" t="s">
        <v>1818</v>
      </c>
      <c r="C661" s="91" t="s">
        <v>294</v>
      </c>
      <c r="D661" s="91" t="s">
        <v>1850</v>
      </c>
      <c r="E661" s="92" t="s">
        <v>1851</v>
      </c>
      <c r="F661" s="93" t="s">
        <v>1827</v>
      </c>
      <c r="G661" s="98">
        <v>0.5</v>
      </c>
    </row>
    <row r="662" spans="1:7" x14ac:dyDescent="0.25">
      <c r="A662" s="90" t="s">
        <v>1852</v>
      </c>
      <c r="B662" s="91" t="s">
        <v>1818</v>
      </c>
      <c r="C662" s="91" t="s">
        <v>298</v>
      </c>
      <c r="D662" s="91" t="s">
        <v>1853</v>
      </c>
      <c r="E662" s="92" t="s">
        <v>1854</v>
      </c>
      <c r="F662" s="93" t="s">
        <v>1827</v>
      </c>
      <c r="G662" s="99">
        <v>5</v>
      </c>
    </row>
    <row r="663" spans="1:7" x14ac:dyDescent="0.25">
      <c r="A663" s="90" t="s">
        <v>1855</v>
      </c>
      <c r="B663" s="91" t="s">
        <v>1818</v>
      </c>
      <c r="C663" s="91" t="s">
        <v>301</v>
      </c>
      <c r="D663" s="91" t="s">
        <v>1856</v>
      </c>
      <c r="E663" s="92" t="s">
        <v>1857</v>
      </c>
      <c r="F663" s="93" t="s">
        <v>222</v>
      </c>
      <c r="G663" s="99">
        <v>7</v>
      </c>
    </row>
    <row r="664" spans="1:7" ht="22.5" x14ac:dyDescent="0.25">
      <c r="A664" s="90" t="s">
        <v>1858</v>
      </c>
      <c r="B664" s="91" t="s">
        <v>1818</v>
      </c>
      <c r="C664" s="91" t="s">
        <v>44</v>
      </c>
      <c r="D664" s="91" t="s">
        <v>1859</v>
      </c>
      <c r="E664" s="92" t="s">
        <v>1860</v>
      </c>
      <c r="F664" s="93" t="s">
        <v>180</v>
      </c>
      <c r="G664" s="100">
        <v>0.48</v>
      </c>
    </row>
    <row r="665" spans="1:7" x14ac:dyDescent="0.25">
      <c r="A665" s="90" t="s">
        <v>1861</v>
      </c>
      <c r="B665" s="91" t="s">
        <v>1818</v>
      </c>
      <c r="C665" s="91" t="s">
        <v>1817</v>
      </c>
      <c r="D665" s="91" t="s">
        <v>1862</v>
      </c>
      <c r="E665" s="92" t="s">
        <v>1863</v>
      </c>
      <c r="F665" s="93" t="s">
        <v>489</v>
      </c>
      <c r="G665" s="100">
        <v>48.58</v>
      </c>
    </row>
    <row r="666" spans="1:7" x14ac:dyDescent="0.25">
      <c r="A666" s="90" t="s">
        <v>1864</v>
      </c>
      <c r="B666" s="91" t="s">
        <v>1818</v>
      </c>
      <c r="C666" s="91" t="s">
        <v>1821</v>
      </c>
      <c r="D666" s="91" t="s">
        <v>1865</v>
      </c>
      <c r="E666" s="92" t="s">
        <v>1866</v>
      </c>
      <c r="F666" s="93" t="s">
        <v>1827</v>
      </c>
      <c r="G666" s="98">
        <v>0.5</v>
      </c>
    </row>
    <row r="667" spans="1:7" x14ac:dyDescent="0.25">
      <c r="A667" s="90" t="s">
        <v>1867</v>
      </c>
      <c r="B667" s="91" t="s">
        <v>1818</v>
      </c>
      <c r="C667" s="91" t="s">
        <v>1824</v>
      </c>
      <c r="D667" s="91" t="s">
        <v>1868</v>
      </c>
      <c r="E667" s="92" t="s">
        <v>1869</v>
      </c>
      <c r="F667" s="93" t="s">
        <v>1827</v>
      </c>
      <c r="G667" s="98">
        <v>1.5</v>
      </c>
    </row>
    <row r="668" spans="1:7" x14ac:dyDescent="0.25">
      <c r="A668" s="90" t="s">
        <v>1870</v>
      </c>
      <c r="B668" s="91" t="s">
        <v>1818</v>
      </c>
      <c r="C668" s="91" t="s">
        <v>1828</v>
      </c>
      <c r="D668" s="91" t="s">
        <v>1871</v>
      </c>
      <c r="E668" s="92" t="s">
        <v>1872</v>
      </c>
      <c r="F668" s="93" t="s">
        <v>1827</v>
      </c>
      <c r="G668" s="98">
        <v>0.5</v>
      </c>
    </row>
    <row r="669" spans="1:7" ht="22.5" x14ac:dyDescent="0.25">
      <c r="A669" s="90" t="s">
        <v>1873</v>
      </c>
      <c r="B669" s="91" t="s">
        <v>1818</v>
      </c>
      <c r="C669" s="91" t="s">
        <v>1831</v>
      </c>
      <c r="D669" s="91" t="s">
        <v>1874</v>
      </c>
      <c r="E669" s="92" t="s">
        <v>1875</v>
      </c>
      <c r="F669" s="93" t="s">
        <v>1827</v>
      </c>
      <c r="G669" s="99">
        <v>5</v>
      </c>
    </row>
    <row r="670" spans="1:7" x14ac:dyDescent="0.25">
      <c r="A670" s="90" t="s">
        <v>1876</v>
      </c>
      <c r="B670" s="91" t="s">
        <v>1818</v>
      </c>
      <c r="C670" s="91" t="s">
        <v>1834</v>
      </c>
      <c r="D670" s="91" t="s">
        <v>1856</v>
      </c>
      <c r="E670" s="92" t="s">
        <v>1857</v>
      </c>
      <c r="F670" s="93" t="s">
        <v>222</v>
      </c>
      <c r="G670" s="99">
        <v>7</v>
      </c>
    </row>
    <row r="671" spans="1:7" ht="22.5" x14ac:dyDescent="0.25">
      <c r="A671" s="90" t="s">
        <v>1877</v>
      </c>
      <c r="B671" s="91" t="s">
        <v>1818</v>
      </c>
      <c r="C671" s="91" t="s">
        <v>46</v>
      </c>
      <c r="D671" s="91" t="s">
        <v>1878</v>
      </c>
      <c r="E671" s="92" t="s">
        <v>1879</v>
      </c>
      <c r="F671" s="93" t="s">
        <v>180</v>
      </c>
      <c r="G671" s="100">
        <v>0.78</v>
      </c>
    </row>
    <row r="672" spans="1:7" ht="22.5" x14ac:dyDescent="0.25">
      <c r="A672" s="90" t="s">
        <v>1880</v>
      </c>
      <c r="B672" s="91" t="s">
        <v>1818</v>
      </c>
      <c r="C672" s="91" t="s">
        <v>182</v>
      </c>
      <c r="D672" s="91" t="s">
        <v>1881</v>
      </c>
      <c r="E672" s="92" t="s">
        <v>1882</v>
      </c>
      <c r="F672" s="93" t="s">
        <v>489</v>
      </c>
      <c r="G672" s="100">
        <v>73.16</v>
      </c>
    </row>
    <row r="673" spans="1:7" x14ac:dyDescent="0.25">
      <c r="A673" s="90" t="s">
        <v>1883</v>
      </c>
      <c r="B673" s="91" t="s">
        <v>1818</v>
      </c>
      <c r="C673" s="91" t="s">
        <v>1884</v>
      </c>
      <c r="D673" s="91" t="s">
        <v>1885</v>
      </c>
      <c r="E673" s="92" t="s">
        <v>1886</v>
      </c>
      <c r="F673" s="93" t="s">
        <v>238</v>
      </c>
      <c r="G673" s="99">
        <v>22</v>
      </c>
    </row>
    <row r="674" spans="1:7" x14ac:dyDescent="0.25">
      <c r="A674" s="90" t="s">
        <v>1887</v>
      </c>
      <c r="B674" s="91" t="s">
        <v>1818</v>
      </c>
      <c r="C674" s="91" t="s">
        <v>1888</v>
      </c>
      <c r="D674" s="91" t="s">
        <v>1889</v>
      </c>
      <c r="E674" s="92" t="s">
        <v>1890</v>
      </c>
      <c r="F674" s="93" t="s">
        <v>238</v>
      </c>
      <c r="G674" s="99">
        <v>12</v>
      </c>
    </row>
    <row r="675" spans="1:7" x14ac:dyDescent="0.25">
      <c r="A675" s="90" t="s">
        <v>1891</v>
      </c>
      <c r="B675" s="91" t="s">
        <v>1818</v>
      </c>
      <c r="C675" s="91" t="s">
        <v>1892</v>
      </c>
      <c r="D675" s="91" t="s">
        <v>1893</v>
      </c>
      <c r="E675" s="92" t="s">
        <v>1894</v>
      </c>
      <c r="F675" s="93" t="s">
        <v>238</v>
      </c>
      <c r="G675" s="99">
        <v>8</v>
      </c>
    </row>
    <row r="676" spans="1:7" x14ac:dyDescent="0.25">
      <c r="A676" s="90" t="s">
        <v>1895</v>
      </c>
      <c r="B676" s="91" t="s">
        <v>1818</v>
      </c>
      <c r="C676" s="91" t="s">
        <v>1896</v>
      </c>
      <c r="D676" s="91" t="s">
        <v>1897</v>
      </c>
      <c r="E676" s="92" t="s">
        <v>1898</v>
      </c>
      <c r="F676" s="93" t="s">
        <v>238</v>
      </c>
      <c r="G676" s="99">
        <v>98</v>
      </c>
    </row>
    <row r="677" spans="1:7" x14ac:dyDescent="0.25">
      <c r="A677" s="90" t="s">
        <v>1899</v>
      </c>
      <c r="B677" s="91" t="s">
        <v>1818</v>
      </c>
      <c r="C677" s="91" t="s">
        <v>1900</v>
      </c>
      <c r="D677" s="91" t="s">
        <v>1901</v>
      </c>
      <c r="E677" s="92" t="s">
        <v>1902</v>
      </c>
      <c r="F677" s="93" t="s">
        <v>238</v>
      </c>
      <c r="G677" s="99">
        <v>14</v>
      </c>
    </row>
    <row r="678" spans="1:7" ht="22.5" x14ac:dyDescent="0.25">
      <c r="A678" s="90" t="s">
        <v>1903</v>
      </c>
      <c r="B678" s="91" t="s">
        <v>1818</v>
      </c>
      <c r="C678" s="91" t="s">
        <v>50</v>
      </c>
      <c r="D678" s="91" t="s">
        <v>1904</v>
      </c>
      <c r="E678" s="92" t="s">
        <v>1905</v>
      </c>
      <c r="F678" s="93" t="s">
        <v>180</v>
      </c>
      <c r="G678" s="100">
        <v>6.02</v>
      </c>
    </row>
    <row r="679" spans="1:7" ht="22.5" x14ac:dyDescent="0.25">
      <c r="A679" s="90" t="s">
        <v>1906</v>
      </c>
      <c r="B679" s="91" t="s">
        <v>1818</v>
      </c>
      <c r="C679" s="91" t="s">
        <v>1907</v>
      </c>
      <c r="D679" s="91" t="s">
        <v>1908</v>
      </c>
      <c r="E679" s="92" t="s">
        <v>1909</v>
      </c>
      <c r="F679" s="93" t="s">
        <v>489</v>
      </c>
      <c r="G679" s="98">
        <v>541.20000000000005</v>
      </c>
    </row>
    <row r="680" spans="1:7" x14ac:dyDescent="0.25">
      <c r="A680" s="90" t="s">
        <v>1910</v>
      </c>
      <c r="B680" s="91" t="s">
        <v>1818</v>
      </c>
      <c r="C680" s="91" t="s">
        <v>1911</v>
      </c>
      <c r="D680" s="91" t="s">
        <v>1912</v>
      </c>
      <c r="E680" s="92" t="s">
        <v>1913</v>
      </c>
      <c r="F680" s="93" t="s">
        <v>238</v>
      </c>
      <c r="G680" s="99">
        <v>237</v>
      </c>
    </row>
    <row r="681" spans="1:7" x14ac:dyDescent="0.25">
      <c r="A681" s="90" t="s">
        <v>1914</v>
      </c>
      <c r="B681" s="91" t="s">
        <v>1818</v>
      </c>
      <c r="C681" s="91" t="s">
        <v>1915</v>
      </c>
      <c r="D681" s="91" t="s">
        <v>1916</v>
      </c>
      <c r="E681" s="92" t="s">
        <v>1917</v>
      </c>
      <c r="F681" s="93" t="s">
        <v>238</v>
      </c>
      <c r="G681" s="99">
        <v>29</v>
      </c>
    </row>
    <row r="682" spans="1:7" x14ac:dyDescent="0.25">
      <c r="A682" s="90" t="s">
        <v>1918</v>
      </c>
      <c r="B682" s="91" t="s">
        <v>1818</v>
      </c>
      <c r="C682" s="91" t="s">
        <v>1919</v>
      </c>
      <c r="D682" s="91" t="s">
        <v>1920</v>
      </c>
      <c r="E682" s="92" t="s">
        <v>1921</v>
      </c>
      <c r="F682" s="93" t="s">
        <v>238</v>
      </c>
      <c r="G682" s="99">
        <v>16</v>
      </c>
    </row>
    <row r="683" spans="1:7" x14ac:dyDescent="0.25">
      <c r="A683" s="90" t="s">
        <v>1922</v>
      </c>
      <c r="B683" s="91" t="s">
        <v>1818</v>
      </c>
      <c r="C683" s="91" t="s">
        <v>1923</v>
      </c>
      <c r="D683" s="91" t="s">
        <v>1924</v>
      </c>
      <c r="E683" s="92" t="s">
        <v>1925</v>
      </c>
      <c r="F683" s="93" t="s">
        <v>238</v>
      </c>
      <c r="G683" s="99">
        <v>88</v>
      </c>
    </row>
    <row r="684" spans="1:7" x14ac:dyDescent="0.25">
      <c r="A684" s="90" t="s">
        <v>1926</v>
      </c>
      <c r="B684" s="91" t="s">
        <v>1818</v>
      </c>
      <c r="C684" s="91" t="s">
        <v>1927</v>
      </c>
      <c r="D684" s="91" t="s">
        <v>1928</v>
      </c>
      <c r="E684" s="92" t="s">
        <v>1929</v>
      </c>
      <c r="F684" s="93" t="s">
        <v>238</v>
      </c>
      <c r="G684" s="99">
        <v>142</v>
      </c>
    </row>
    <row r="685" spans="1:7" x14ac:dyDescent="0.25">
      <c r="A685" s="90" t="s">
        <v>1930</v>
      </c>
      <c r="B685" s="91" t="s">
        <v>1818</v>
      </c>
      <c r="C685" s="91" t="s">
        <v>1931</v>
      </c>
      <c r="D685" s="91" t="s">
        <v>1932</v>
      </c>
      <c r="E685" s="92" t="s">
        <v>1933</v>
      </c>
      <c r="F685" s="93" t="s">
        <v>238</v>
      </c>
      <c r="G685" s="99">
        <v>64</v>
      </c>
    </row>
    <row r="686" spans="1:7" x14ac:dyDescent="0.25">
      <c r="A686" s="90" t="s">
        <v>1934</v>
      </c>
      <c r="B686" s="91" t="s">
        <v>1818</v>
      </c>
      <c r="C686" s="91" t="s">
        <v>1935</v>
      </c>
      <c r="D686" s="91" t="s">
        <v>1936</v>
      </c>
      <c r="E686" s="92" t="s">
        <v>1937</v>
      </c>
      <c r="F686" s="93" t="s">
        <v>238</v>
      </c>
      <c r="G686" s="99">
        <v>48</v>
      </c>
    </row>
    <row r="687" spans="1:7" x14ac:dyDescent="0.25">
      <c r="A687" s="90" t="s">
        <v>1938</v>
      </c>
      <c r="B687" s="91" t="s">
        <v>1818</v>
      </c>
      <c r="C687" s="91" t="s">
        <v>1939</v>
      </c>
      <c r="D687" s="91" t="s">
        <v>1940</v>
      </c>
      <c r="E687" s="92" t="s">
        <v>1941</v>
      </c>
      <c r="F687" s="93" t="s">
        <v>238</v>
      </c>
      <c r="G687" s="99">
        <v>1011</v>
      </c>
    </row>
    <row r="688" spans="1:7" x14ac:dyDescent="0.25">
      <c r="A688" s="90" t="s">
        <v>1942</v>
      </c>
      <c r="B688" s="91" t="s">
        <v>1818</v>
      </c>
      <c r="C688" s="91" t="s">
        <v>1943</v>
      </c>
      <c r="D688" s="91" t="s">
        <v>1944</v>
      </c>
      <c r="E688" s="92" t="s">
        <v>1945</v>
      </c>
      <c r="F688" s="93" t="s">
        <v>238</v>
      </c>
      <c r="G688" s="99">
        <v>24</v>
      </c>
    </row>
    <row r="689" spans="1:7" ht="22.5" x14ac:dyDescent="0.25">
      <c r="A689" s="90" t="s">
        <v>1946</v>
      </c>
      <c r="B689" s="91" t="s">
        <v>1818</v>
      </c>
      <c r="C689" s="91" t="s">
        <v>54</v>
      </c>
      <c r="D689" s="91" t="s">
        <v>1947</v>
      </c>
      <c r="E689" s="92" t="s">
        <v>1948</v>
      </c>
      <c r="F689" s="93" t="s">
        <v>180</v>
      </c>
      <c r="G689" s="98">
        <v>1.8</v>
      </c>
    </row>
    <row r="690" spans="1:7" ht="22.5" x14ac:dyDescent="0.25">
      <c r="A690" s="90" t="s">
        <v>1949</v>
      </c>
      <c r="B690" s="91" t="s">
        <v>1818</v>
      </c>
      <c r="C690" s="91" t="s">
        <v>1950</v>
      </c>
      <c r="D690" s="91" t="s">
        <v>1951</v>
      </c>
      <c r="E690" s="92" t="s">
        <v>1952</v>
      </c>
      <c r="F690" s="93" t="s">
        <v>489</v>
      </c>
      <c r="G690" s="98">
        <v>167.2</v>
      </c>
    </row>
    <row r="691" spans="1:7" x14ac:dyDescent="0.25">
      <c r="A691" s="90" t="s">
        <v>1953</v>
      </c>
      <c r="B691" s="91" t="s">
        <v>1818</v>
      </c>
      <c r="C691" s="91" t="s">
        <v>1954</v>
      </c>
      <c r="D691" s="91" t="s">
        <v>1955</v>
      </c>
      <c r="E691" s="92" t="s">
        <v>1956</v>
      </c>
      <c r="F691" s="93" t="s">
        <v>238</v>
      </c>
      <c r="G691" s="99">
        <v>84</v>
      </c>
    </row>
    <row r="692" spans="1:7" x14ac:dyDescent="0.25">
      <c r="A692" s="90" t="s">
        <v>1957</v>
      </c>
      <c r="B692" s="91" t="s">
        <v>1818</v>
      </c>
      <c r="C692" s="91" t="s">
        <v>1958</v>
      </c>
      <c r="D692" s="91" t="s">
        <v>1959</v>
      </c>
      <c r="E692" s="92" t="s">
        <v>1960</v>
      </c>
      <c r="F692" s="93" t="s">
        <v>238</v>
      </c>
      <c r="G692" s="99">
        <v>178</v>
      </c>
    </row>
    <row r="693" spans="1:7" x14ac:dyDescent="0.25">
      <c r="A693" s="90" t="s">
        <v>1961</v>
      </c>
      <c r="B693" s="91" t="s">
        <v>1818</v>
      </c>
      <c r="C693" s="91" t="s">
        <v>1962</v>
      </c>
      <c r="D693" s="91" t="s">
        <v>1963</v>
      </c>
      <c r="E693" s="92" t="s">
        <v>1964</v>
      </c>
      <c r="F693" s="93" t="s">
        <v>238</v>
      </c>
      <c r="G693" s="99">
        <v>22</v>
      </c>
    </row>
    <row r="694" spans="1:7" x14ac:dyDescent="0.25">
      <c r="A694" s="90" t="s">
        <v>1965</v>
      </c>
      <c r="B694" s="91" t="s">
        <v>1818</v>
      </c>
      <c r="C694" s="91" t="s">
        <v>1966</v>
      </c>
      <c r="D694" s="91" t="s">
        <v>1967</v>
      </c>
      <c r="E694" s="92" t="s">
        <v>1968</v>
      </c>
      <c r="F694" s="93" t="s">
        <v>238</v>
      </c>
      <c r="G694" s="99">
        <v>592</v>
      </c>
    </row>
    <row r="695" spans="1:7" x14ac:dyDescent="0.25">
      <c r="A695" s="90" t="s">
        <v>1969</v>
      </c>
      <c r="B695" s="91" t="s">
        <v>1818</v>
      </c>
      <c r="C695" s="91" t="s">
        <v>1970</v>
      </c>
      <c r="D695" s="91" t="s">
        <v>1971</v>
      </c>
      <c r="E695" s="92" t="s">
        <v>1972</v>
      </c>
      <c r="F695" s="93" t="s">
        <v>238</v>
      </c>
      <c r="G695" s="99">
        <v>12</v>
      </c>
    </row>
    <row r="696" spans="1:7" x14ac:dyDescent="0.25">
      <c r="A696" s="90" t="s">
        <v>1973</v>
      </c>
      <c r="B696" s="91" t="s">
        <v>1818</v>
      </c>
      <c r="C696" s="91" t="s">
        <v>1974</v>
      </c>
      <c r="D696" s="91" t="s">
        <v>1975</v>
      </c>
      <c r="E696" s="92" t="s">
        <v>1976</v>
      </c>
      <c r="F696" s="93" t="s">
        <v>380</v>
      </c>
      <c r="G696" s="99">
        <v>334</v>
      </c>
    </row>
    <row r="697" spans="1:7" ht="33.75" x14ac:dyDescent="0.25">
      <c r="A697" s="90" t="s">
        <v>1977</v>
      </c>
      <c r="B697" s="91" t="s">
        <v>1818</v>
      </c>
      <c r="C697" s="91" t="s">
        <v>1978</v>
      </c>
      <c r="D697" s="91" t="s">
        <v>1979</v>
      </c>
      <c r="E697" s="92" t="s">
        <v>1980</v>
      </c>
      <c r="F697" s="93" t="s">
        <v>238</v>
      </c>
      <c r="G697" s="99">
        <v>68</v>
      </c>
    </row>
    <row r="698" spans="1:7" ht="33.75" x14ac:dyDescent="0.25">
      <c r="A698" s="90" t="s">
        <v>1981</v>
      </c>
      <c r="B698" s="91" t="s">
        <v>1818</v>
      </c>
      <c r="C698" s="91" t="s">
        <v>1982</v>
      </c>
      <c r="D698" s="91" t="s">
        <v>1983</v>
      </c>
      <c r="E698" s="92" t="s">
        <v>1984</v>
      </c>
      <c r="F698" s="93" t="s">
        <v>238</v>
      </c>
      <c r="G698" s="99">
        <v>2</v>
      </c>
    </row>
    <row r="699" spans="1:7" ht="33.75" x14ac:dyDescent="0.25">
      <c r="A699" s="90" t="s">
        <v>1985</v>
      </c>
      <c r="B699" s="91" t="s">
        <v>1818</v>
      </c>
      <c r="C699" s="91" t="s">
        <v>1986</v>
      </c>
      <c r="D699" s="91" t="s">
        <v>1987</v>
      </c>
      <c r="E699" s="92" t="s">
        <v>1988</v>
      </c>
      <c r="F699" s="93" t="s">
        <v>238</v>
      </c>
      <c r="G699" s="99">
        <v>9</v>
      </c>
    </row>
    <row r="700" spans="1:7" ht="33.75" x14ac:dyDescent="0.25">
      <c r="A700" s="90" t="s">
        <v>1989</v>
      </c>
      <c r="B700" s="91" t="s">
        <v>1818</v>
      </c>
      <c r="C700" s="91" t="s">
        <v>1990</v>
      </c>
      <c r="D700" s="91" t="s">
        <v>1991</v>
      </c>
      <c r="E700" s="92" t="s">
        <v>1992</v>
      </c>
      <c r="F700" s="93" t="s">
        <v>238</v>
      </c>
      <c r="G700" s="99">
        <v>2</v>
      </c>
    </row>
    <row r="701" spans="1:7" ht="22.5" x14ac:dyDescent="0.25">
      <c r="A701" s="90" t="s">
        <v>1993</v>
      </c>
      <c r="B701" s="91" t="s">
        <v>1818</v>
      </c>
      <c r="C701" s="91" t="s">
        <v>1994</v>
      </c>
      <c r="D701" s="91" t="s">
        <v>1995</v>
      </c>
      <c r="E701" s="92" t="s">
        <v>1996</v>
      </c>
      <c r="F701" s="93" t="s">
        <v>238</v>
      </c>
      <c r="G701" s="99">
        <v>45</v>
      </c>
    </row>
    <row r="702" spans="1:7" ht="22.5" x14ac:dyDescent="0.25">
      <c r="A702" s="90" t="s">
        <v>1997</v>
      </c>
      <c r="B702" s="91" t="s">
        <v>1818</v>
      </c>
      <c r="C702" s="91" t="s">
        <v>1998</v>
      </c>
      <c r="D702" s="91" t="s">
        <v>1999</v>
      </c>
      <c r="E702" s="92" t="s">
        <v>2000</v>
      </c>
      <c r="F702" s="93" t="s">
        <v>238</v>
      </c>
      <c r="G702" s="99">
        <v>15</v>
      </c>
    </row>
    <row r="703" spans="1:7" x14ac:dyDescent="0.25">
      <c r="A703" s="90" t="s">
        <v>2001</v>
      </c>
      <c r="B703" s="91" t="s">
        <v>1818</v>
      </c>
      <c r="C703" s="91" t="s">
        <v>58</v>
      </c>
      <c r="D703" s="91" t="s">
        <v>2002</v>
      </c>
      <c r="E703" s="92" t="s">
        <v>2003</v>
      </c>
      <c r="F703" s="93" t="s">
        <v>238</v>
      </c>
      <c r="G703" s="99">
        <v>6</v>
      </c>
    </row>
    <row r="704" spans="1:7" x14ac:dyDescent="0.25">
      <c r="A704" s="90" t="s">
        <v>2004</v>
      </c>
      <c r="B704" s="91" t="s">
        <v>1818</v>
      </c>
      <c r="C704" s="91" t="s">
        <v>2005</v>
      </c>
      <c r="D704" s="91" t="s">
        <v>2006</v>
      </c>
      <c r="E704" s="92" t="s">
        <v>2007</v>
      </c>
      <c r="F704" s="93" t="s">
        <v>489</v>
      </c>
      <c r="G704" s="99">
        <v>120</v>
      </c>
    </row>
    <row r="705" spans="1:7" ht="22.5" x14ac:dyDescent="0.25">
      <c r="A705" s="90" t="s">
        <v>2008</v>
      </c>
      <c r="B705" s="91" t="s">
        <v>1818</v>
      </c>
      <c r="C705" s="91" t="s">
        <v>62</v>
      </c>
      <c r="D705" s="91" t="s">
        <v>2009</v>
      </c>
      <c r="E705" s="92" t="s">
        <v>2010</v>
      </c>
      <c r="F705" s="93" t="s">
        <v>2011</v>
      </c>
      <c r="G705" s="98">
        <v>100.6</v>
      </c>
    </row>
    <row r="706" spans="1:7" ht="22.5" x14ac:dyDescent="0.25">
      <c r="A706" s="90" t="s">
        <v>2012</v>
      </c>
      <c r="B706" s="91" t="s">
        <v>1818</v>
      </c>
      <c r="C706" s="91" t="s">
        <v>2013</v>
      </c>
      <c r="D706" s="91" t="s">
        <v>2014</v>
      </c>
      <c r="E706" s="92" t="s">
        <v>2015</v>
      </c>
      <c r="F706" s="93" t="s">
        <v>2011</v>
      </c>
      <c r="G706" s="101">
        <v>3.2639999999999998</v>
      </c>
    </row>
    <row r="707" spans="1:7" ht="22.5" x14ac:dyDescent="0.25">
      <c r="A707" s="90" t="s">
        <v>2016</v>
      </c>
      <c r="B707" s="91" t="s">
        <v>1818</v>
      </c>
      <c r="C707" s="91" t="s">
        <v>2017</v>
      </c>
      <c r="D707" s="91" t="s">
        <v>2018</v>
      </c>
      <c r="E707" s="92" t="s">
        <v>2019</v>
      </c>
      <c r="F707" s="93" t="s">
        <v>2011</v>
      </c>
      <c r="G707" s="101">
        <v>6.7320000000000002</v>
      </c>
    </row>
    <row r="708" spans="1:7" ht="22.5" x14ac:dyDescent="0.25">
      <c r="A708" s="90" t="s">
        <v>2020</v>
      </c>
      <c r="B708" s="91" t="s">
        <v>1818</v>
      </c>
      <c r="C708" s="91" t="s">
        <v>2021</v>
      </c>
      <c r="D708" s="91" t="s">
        <v>2022</v>
      </c>
      <c r="E708" s="92" t="s">
        <v>2023</v>
      </c>
      <c r="F708" s="93" t="s">
        <v>2011</v>
      </c>
      <c r="G708" s="101">
        <v>4.8959999999999999</v>
      </c>
    </row>
    <row r="709" spans="1:7" x14ac:dyDescent="0.25">
      <c r="A709" s="90" t="s">
        <v>2024</v>
      </c>
      <c r="B709" s="91" t="s">
        <v>1818</v>
      </c>
      <c r="C709" s="91" t="s">
        <v>2025</v>
      </c>
      <c r="D709" s="91" t="s">
        <v>2026</v>
      </c>
      <c r="E709" s="92" t="s">
        <v>2027</v>
      </c>
      <c r="F709" s="93" t="s">
        <v>489</v>
      </c>
      <c r="G709" s="100">
        <v>79.56</v>
      </c>
    </row>
    <row r="710" spans="1:7" x14ac:dyDescent="0.25">
      <c r="A710" s="90" t="s">
        <v>2028</v>
      </c>
      <c r="B710" s="91" t="s">
        <v>1818</v>
      </c>
      <c r="C710" s="91" t="s">
        <v>2029</v>
      </c>
      <c r="D710" s="91" t="s">
        <v>2030</v>
      </c>
      <c r="E710" s="92" t="s">
        <v>2031</v>
      </c>
      <c r="F710" s="93" t="s">
        <v>489</v>
      </c>
      <c r="G710" s="98">
        <v>183.6</v>
      </c>
    </row>
    <row r="711" spans="1:7" x14ac:dyDescent="0.25">
      <c r="A711" s="90" t="s">
        <v>2032</v>
      </c>
      <c r="B711" s="91" t="s">
        <v>1818</v>
      </c>
      <c r="C711" s="91" t="s">
        <v>2033</v>
      </c>
      <c r="D711" s="91" t="s">
        <v>2034</v>
      </c>
      <c r="E711" s="92" t="s">
        <v>2035</v>
      </c>
      <c r="F711" s="93" t="s">
        <v>489</v>
      </c>
      <c r="G711" s="100">
        <v>614.04</v>
      </c>
    </row>
    <row r="712" spans="1:7" x14ac:dyDescent="0.25">
      <c r="A712" s="90" t="s">
        <v>2036</v>
      </c>
      <c r="B712" s="91" t="s">
        <v>1818</v>
      </c>
      <c r="C712" s="91" t="s">
        <v>70</v>
      </c>
      <c r="D712" s="91" t="s">
        <v>2037</v>
      </c>
      <c r="E712" s="92" t="s">
        <v>2038</v>
      </c>
      <c r="F712" s="93" t="s">
        <v>238</v>
      </c>
      <c r="G712" s="99">
        <v>1</v>
      </c>
    </row>
    <row r="713" spans="1:7" x14ac:dyDescent="0.25">
      <c r="A713" s="90" t="s">
        <v>2039</v>
      </c>
      <c r="B713" s="91" t="s">
        <v>1818</v>
      </c>
      <c r="C713" s="91" t="s">
        <v>2040</v>
      </c>
      <c r="D713" s="91" t="s">
        <v>2041</v>
      </c>
      <c r="E713" s="92" t="s">
        <v>2042</v>
      </c>
      <c r="F713" s="93" t="s">
        <v>238</v>
      </c>
      <c r="G713" s="99">
        <v>1</v>
      </c>
    </row>
    <row r="714" spans="1:7" x14ac:dyDescent="0.25">
      <c r="A714" s="90" t="s">
        <v>2043</v>
      </c>
      <c r="B714" s="91" t="s">
        <v>1818</v>
      </c>
      <c r="C714" s="91" t="s">
        <v>91</v>
      </c>
      <c r="D714" s="91" t="s">
        <v>2044</v>
      </c>
      <c r="E714" s="92" t="s">
        <v>2045</v>
      </c>
      <c r="F714" s="93" t="s">
        <v>1827</v>
      </c>
      <c r="G714" s="98">
        <v>0.4</v>
      </c>
    </row>
    <row r="715" spans="1:7" x14ac:dyDescent="0.25">
      <c r="A715" s="90" t="s">
        <v>2046</v>
      </c>
      <c r="B715" s="91" t="s">
        <v>1818</v>
      </c>
      <c r="C715" s="91" t="s">
        <v>207</v>
      </c>
      <c r="D715" s="91" t="s">
        <v>2047</v>
      </c>
      <c r="E715" s="92" t="s">
        <v>2048</v>
      </c>
      <c r="F715" s="93" t="s">
        <v>238</v>
      </c>
      <c r="G715" s="99">
        <v>4</v>
      </c>
    </row>
    <row r="716" spans="1:7" ht="22.5" x14ac:dyDescent="0.25">
      <c r="A716" s="90" t="s">
        <v>2049</v>
      </c>
      <c r="B716" s="91" t="s">
        <v>1818</v>
      </c>
      <c r="C716" s="91" t="s">
        <v>94</v>
      </c>
      <c r="D716" s="91" t="s">
        <v>2050</v>
      </c>
      <c r="E716" s="92" t="s">
        <v>2051</v>
      </c>
      <c r="F716" s="93" t="s">
        <v>238</v>
      </c>
      <c r="G716" s="99">
        <v>4</v>
      </c>
    </row>
    <row r="717" spans="1:7" ht="22.5" x14ac:dyDescent="0.25">
      <c r="A717" s="90" t="s">
        <v>2052</v>
      </c>
      <c r="B717" s="91" t="s">
        <v>1818</v>
      </c>
      <c r="C717" s="91" t="s">
        <v>216</v>
      </c>
      <c r="D717" s="91" t="s">
        <v>2053</v>
      </c>
      <c r="E717" s="92" t="s">
        <v>2054</v>
      </c>
      <c r="F717" s="93" t="s">
        <v>238</v>
      </c>
      <c r="G717" s="99">
        <v>1</v>
      </c>
    </row>
    <row r="718" spans="1:7" ht="22.5" x14ac:dyDescent="0.25">
      <c r="A718" s="90" t="s">
        <v>2055</v>
      </c>
      <c r="B718" s="91" t="s">
        <v>1818</v>
      </c>
      <c r="C718" s="91" t="s">
        <v>305</v>
      </c>
      <c r="D718" s="91" t="s">
        <v>2056</v>
      </c>
      <c r="E718" s="92" t="s">
        <v>2057</v>
      </c>
      <c r="F718" s="93" t="s">
        <v>238</v>
      </c>
      <c r="G718" s="99">
        <v>3</v>
      </c>
    </row>
    <row r="719" spans="1:7" x14ac:dyDescent="0.25">
      <c r="A719" s="90"/>
      <c r="B719" s="310" t="s">
        <v>2058</v>
      </c>
      <c r="C719" s="311"/>
      <c r="D719" s="311"/>
      <c r="E719" s="312"/>
      <c r="F719" s="93"/>
      <c r="G719" s="99"/>
    </row>
    <row r="720" spans="1:7" ht="22.5" x14ac:dyDescent="0.25">
      <c r="A720" s="90" t="s">
        <v>2059</v>
      </c>
      <c r="B720" s="91" t="s">
        <v>1818</v>
      </c>
      <c r="C720" s="91" t="s">
        <v>95</v>
      </c>
      <c r="D720" s="91" t="s">
        <v>2060</v>
      </c>
      <c r="E720" s="92" t="s">
        <v>2061</v>
      </c>
      <c r="F720" s="93" t="s">
        <v>238</v>
      </c>
      <c r="G720" s="99">
        <v>1</v>
      </c>
    </row>
    <row r="721" spans="1:7" x14ac:dyDescent="0.25">
      <c r="A721" s="90" t="s">
        <v>2062</v>
      </c>
      <c r="B721" s="91" t="s">
        <v>1818</v>
      </c>
      <c r="C721" s="91" t="s">
        <v>224</v>
      </c>
      <c r="D721" s="91" t="s">
        <v>2063</v>
      </c>
      <c r="E721" s="92" t="s">
        <v>2064</v>
      </c>
      <c r="F721" s="93" t="s">
        <v>238</v>
      </c>
      <c r="G721" s="99">
        <v>1</v>
      </c>
    </row>
    <row r="722" spans="1:7" x14ac:dyDescent="0.25">
      <c r="A722" s="90" t="s">
        <v>2065</v>
      </c>
      <c r="B722" s="91" t="s">
        <v>1818</v>
      </c>
      <c r="C722" s="91" t="s">
        <v>115</v>
      </c>
      <c r="D722" s="91" t="s">
        <v>2066</v>
      </c>
      <c r="E722" s="92" t="s">
        <v>2067</v>
      </c>
      <c r="F722" s="93" t="s">
        <v>1827</v>
      </c>
      <c r="G722" s="98">
        <v>0.1</v>
      </c>
    </row>
    <row r="723" spans="1:7" ht="22.5" x14ac:dyDescent="0.25">
      <c r="A723" s="90" t="s">
        <v>2068</v>
      </c>
      <c r="B723" s="91" t="s">
        <v>1818</v>
      </c>
      <c r="C723" s="91" t="s">
        <v>231</v>
      </c>
      <c r="D723" s="91" t="s">
        <v>2069</v>
      </c>
      <c r="E723" s="92" t="s">
        <v>2070</v>
      </c>
      <c r="F723" s="93" t="s">
        <v>238</v>
      </c>
      <c r="G723" s="99">
        <v>1</v>
      </c>
    </row>
    <row r="724" spans="1:7" ht="22.5" x14ac:dyDescent="0.25">
      <c r="A724" s="90" t="s">
        <v>2071</v>
      </c>
      <c r="B724" s="91" t="s">
        <v>1818</v>
      </c>
      <c r="C724" s="91" t="s">
        <v>235</v>
      </c>
      <c r="D724" s="91" t="s">
        <v>2072</v>
      </c>
      <c r="E724" s="92" t="s">
        <v>2073</v>
      </c>
      <c r="F724" s="93" t="s">
        <v>222</v>
      </c>
      <c r="G724" s="99">
        <v>1</v>
      </c>
    </row>
    <row r="725" spans="1:7" ht="22.5" x14ac:dyDescent="0.25">
      <c r="A725" s="90" t="s">
        <v>2074</v>
      </c>
      <c r="B725" s="91" t="s">
        <v>1818</v>
      </c>
      <c r="C725" s="91" t="s">
        <v>328</v>
      </c>
      <c r="D725" s="91" t="s">
        <v>2075</v>
      </c>
      <c r="E725" s="92" t="s">
        <v>2076</v>
      </c>
      <c r="F725" s="93" t="s">
        <v>222</v>
      </c>
      <c r="G725" s="99">
        <v>1</v>
      </c>
    </row>
    <row r="726" spans="1:7" ht="22.5" x14ac:dyDescent="0.25">
      <c r="A726" s="90" t="s">
        <v>2077</v>
      </c>
      <c r="B726" s="91" t="s">
        <v>1818</v>
      </c>
      <c r="C726" s="91" t="s">
        <v>240</v>
      </c>
      <c r="D726" s="91" t="s">
        <v>2050</v>
      </c>
      <c r="E726" s="92" t="s">
        <v>2051</v>
      </c>
      <c r="F726" s="93" t="s">
        <v>238</v>
      </c>
      <c r="G726" s="99">
        <v>3</v>
      </c>
    </row>
    <row r="727" spans="1:7" ht="22.5" x14ac:dyDescent="0.25">
      <c r="A727" s="90" t="s">
        <v>2078</v>
      </c>
      <c r="B727" s="91" t="s">
        <v>1818</v>
      </c>
      <c r="C727" s="91" t="s">
        <v>243</v>
      </c>
      <c r="D727" s="91" t="s">
        <v>2053</v>
      </c>
      <c r="E727" s="92" t="s">
        <v>2054</v>
      </c>
      <c r="F727" s="93" t="s">
        <v>238</v>
      </c>
      <c r="G727" s="99">
        <v>1</v>
      </c>
    </row>
    <row r="728" spans="1:7" ht="22.5" x14ac:dyDescent="0.25">
      <c r="A728" s="90" t="s">
        <v>2079</v>
      </c>
      <c r="B728" s="91" t="s">
        <v>1818</v>
      </c>
      <c r="C728" s="91" t="s">
        <v>247</v>
      </c>
      <c r="D728" s="91" t="s">
        <v>2056</v>
      </c>
      <c r="E728" s="92" t="s">
        <v>2057</v>
      </c>
      <c r="F728" s="93" t="s">
        <v>238</v>
      </c>
      <c r="G728" s="99">
        <v>2</v>
      </c>
    </row>
    <row r="729" spans="1:7" ht="22.5" x14ac:dyDescent="0.25">
      <c r="A729" s="90" t="s">
        <v>2080</v>
      </c>
      <c r="B729" s="91" t="s">
        <v>1818</v>
      </c>
      <c r="C729" s="91" t="s">
        <v>2081</v>
      </c>
      <c r="D729" s="91" t="s">
        <v>2082</v>
      </c>
      <c r="E729" s="92" t="s">
        <v>2083</v>
      </c>
      <c r="F729" s="93" t="s">
        <v>238</v>
      </c>
      <c r="G729" s="99">
        <v>1</v>
      </c>
    </row>
    <row r="730" spans="1:7" x14ac:dyDescent="0.25">
      <c r="A730" s="90"/>
      <c r="B730" s="310" t="s">
        <v>2084</v>
      </c>
      <c r="C730" s="311"/>
      <c r="D730" s="311"/>
      <c r="E730" s="312"/>
      <c r="F730" s="93"/>
      <c r="G730" s="99"/>
    </row>
    <row r="731" spans="1:7" x14ac:dyDescent="0.25">
      <c r="A731" s="90" t="s">
        <v>2085</v>
      </c>
      <c r="B731" s="91" t="s">
        <v>1818</v>
      </c>
      <c r="C731" s="91" t="s">
        <v>252</v>
      </c>
      <c r="D731" s="91" t="s">
        <v>2086</v>
      </c>
      <c r="E731" s="92" t="s">
        <v>2087</v>
      </c>
      <c r="F731" s="93" t="s">
        <v>238</v>
      </c>
      <c r="G731" s="99">
        <v>7</v>
      </c>
    </row>
    <row r="732" spans="1:7" x14ac:dyDescent="0.25">
      <c r="A732" s="90" t="s">
        <v>2088</v>
      </c>
      <c r="B732" s="91" t="s">
        <v>1818</v>
      </c>
      <c r="C732" s="91" t="s">
        <v>349</v>
      </c>
      <c r="D732" s="91" t="s">
        <v>2089</v>
      </c>
      <c r="E732" s="92" t="s">
        <v>2090</v>
      </c>
      <c r="F732" s="93" t="s">
        <v>238</v>
      </c>
      <c r="G732" s="99">
        <v>7</v>
      </c>
    </row>
    <row r="733" spans="1:7" x14ac:dyDescent="0.25">
      <c r="A733" s="90" t="s">
        <v>2091</v>
      </c>
      <c r="B733" s="91" t="s">
        <v>1818</v>
      </c>
      <c r="C733" s="91" t="s">
        <v>256</v>
      </c>
      <c r="D733" s="91" t="s">
        <v>2092</v>
      </c>
      <c r="E733" s="92" t="s">
        <v>2093</v>
      </c>
      <c r="F733" s="93" t="s">
        <v>238</v>
      </c>
      <c r="G733" s="99">
        <v>8</v>
      </c>
    </row>
    <row r="734" spans="1:7" x14ac:dyDescent="0.25">
      <c r="A734" s="90" t="s">
        <v>2094</v>
      </c>
      <c r="B734" s="91" t="s">
        <v>1818</v>
      </c>
      <c r="C734" s="91" t="s">
        <v>356</v>
      </c>
      <c r="D734" s="91" t="s">
        <v>2095</v>
      </c>
      <c r="E734" s="92" t="s">
        <v>2096</v>
      </c>
      <c r="F734" s="93" t="s">
        <v>238</v>
      </c>
      <c r="G734" s="99">
        <v>8</v>
      </c>
    </row>
    <row r="735" spans="1:7" ht="22.5" x14ac:dyDescent="0.25">
      <c r="A735" s="90" t="s">
        <v>2097</v>
      </c>
      <c r="B735" s="91" t="s">
        <v>1818</v>
      </c>
      <c r="C735" s="91" t="s">
        <v>260</v>
      </c>
      <c r="D735" s="91" t="s">
        <v>2098</v>
      </c>
      <c r="E735" s="92" t="s">
        <v>2099</v>
      </c>
      <c r="F735" s="93" t="s">
        <v>180</v>
      </c>
      <c r="G735" s="98">
        <v>0.6</v>
      </c>
    </row>
    <row r="736" spans="1:7" x14ac:dyDescent="0.25">
      <c r="A736" s="90" t="s">
        <v>2100</v>
      </c>
      <c r="B736" s="91" t="s">
        <v>1818</v>
      </c>
      <c r="C736" s="91" t="s">
        <v>2101</v>
      </c>
      <c r="D736" s="91" t="s">
        <v>2102</v>
      </c>
      <c r="E736" s="92" t="s">
        <v>2103</v>
      </c>
      <c r="F736" s="93" t="s">
        <v>1827</v>
      </c>
      <c r="G736" s="99">
        <v>12</v>
      </c>
    </row>
    <row r="737" spans="1:7" ht="22.5" x14ac:dyDescent="0.25">
      <c r="A737" s="90" t="s">
        <v>2104</v>
      </c>
      <c r="B737" s="91" t="s">
        <v>1818</v>
      </c>
      <c r="C737" s="91" t="s">
        <v>2105</v>
      </c>
      <c r="D737" s="91" t="s">
        <v>2106</v>
      </c>
      <c r="E737" s="92" t="s">
        <v>2107</v>
      </c>
      <c r="F737" s="93" t="s">
        <v>489</v>
      </c>
      <c r="G737" s="100">
        <v>59.88</v>
      </c>
    </row>
    <row r="738" spans="1:7" ht="22.5" x14ac:dyDescent="0.25">
      <c r="A738" s="90" t="s">
        <v>2108</v>
      </c>
      <c r="B738" s="91" t="s">
        <v>1818</v>
      </c>
      <c r="C738" s="91" t="s">
        <v>264</v>
      </c>
      <c r="D738" s="91" t="s">
        <v>2109</v>
      </c>
      <c r="E738" s="92" t="s">
        <v>2110</v>
      </c>
      <c r="F738" s="93" t="s">
        <v>180</v>
      </c>
      <c r="G738" s="100">
        <v>1.58</v>
      </c>
    </row>
    <row r="739" spans="1:7" x14ac:dyDescent="0.25">
      <c r="A739" s="90" t="s">
        <v>2111</v>
      </c>
      <c r="B739" s="91" t="s">
        <v>1818</v>
      </c>
      <c r="C739" s="91" t="s">
        <v>368</v>
      </c>
      <c r="D739" s="91" t="s">
        <v>2112</v>
      </c>
      <c r="E739" s="92" t="s">
        <v>2113</v>
      </c>
      <c r="F739" s="93" t="s">
        <v>1827</v>
      </c>
      <c r="G739" s="98">
        <v>31.6</v>
      </c>
    </row>
    <row r="740" spans="1:7" ht="22.5" x14ac:dyDescent="0.25">
      <c r="A740" s="90" t="s">
        <v>2114</v>
      </c>
      <c r="B740" s="91" t="s">
        <v>1818</v>
      </c>
      <c r="C740" s="91" t="s">
        <v>2115</v>
      </c>
      <c r="D740" s="91" t="s">
        <v>2116</v>
      </c>
      <c r="E740" s="92" t="s">
        <v>2117</v>
      </c>
      <c r="F740" s="93" t="s">
        <v>489</v>
      </c>
      <c r="G740" s="98">
        <v>157.69999999999999</v>
      </c>
    </row>
    <row r="741" spans="1:7" x14ac:dyDescent="0.25">
      <c r="A741" s="90"/>
      <c r="B741" s="310" t="s">
        <v>2118</v>
      </c>
      <c r="C741" s="311"/>
      <c r="D741" s="311"/>
      <c r="E741" s="312"/>
      <c r="F741" s="93"/>
      <c r="G741" s="98"/>
    </row>
    <row r="742" spans="1:7" ht="22.5" x14ac:dyDescent="0.25">
      <c r="A742" s="90" t="s">
        <v>2119</v>
      </c>
      <c r="B742" s="91" t="s">
        <v>1818</v>
      </c>
      <c r="C742" s="91" t="s">
        <v>266</v>
      </c>
      <c r="D742" s="91" t="s">
        <v>2120</v>
      </c>
      <c r="E742" s="92" t="s">
        <v>2121</v>
      </c>
      <c r="F742" s="93" t="s">
        <v>180</v>
      </c>
      <c r="G742" s="100">
        <v>0.62</v>
      </c>
    </row>
    <row r="743" spans="1:7" ht="22.5" x14ac:dyDescent="0.25">
      <c r="A743" s="90" t="s">
        <v>2122</v>
      </c>
      <c r="B743" s="91" t="s">
        <v>1818</v>
      </c>
      <c r="C743" s="91" t="s">
        <v>377</v>
      </c>
      <c r="D743" s="91" t="s">
        <v>2123</v>
      </c>
      <c r="E743" s="92" t="s">
        <v>2124</v>
      </c>
      <c r="F743" s="93" t="s">
        <v>489</v>
      </c>
      <c r="G743" s="99">
        <v>62</v>
      </c>
    </row>
    <row r="744" spans="1:7" ht="22.5" x14ac:dyDescent="0.25">
      <c r="A744" s="90" t="s">
        <v>2125</v>
      </c>
      <c r="B744" s="91" t="s">
        <v>1818</v>
      </c>
      <c r="C744" s="91" t="s">
        <v>270</v>
      </c>
      <c r="D744" s="91" t="s">
        <v>2126</v>
      </c>
      <c r="E744" s="92" t="s">
        <v>2127</v>
      </c>
      <c r="F744" s="93" t="s">
        <v>180</v>
      </c>
      <c r="G744" s="100">
        <v>0.06</v>
      </c>
    </row>
    <row r="745" spans="1:7" ht="22.5" x14ac:dyDescent="0.25">
      <c r="A745" s="90" t="s">
        <v>2128</v>
      </c>
      <c r="B745" s="91" t="s">
        <v>1818</v>
      </c>
      <c r="C745" s="91" t="s">
        <v>389</v>
      </c>
      <c r="D745" s="91" t="s">
        <v>2129</v>
      </c>
      <c r="E745" s="92" t="s">
        <v>2130</v>
      </c>
      <c r="F745" s="93" t="s">
        <v>489</v>
      </c>
      <c r="G745" s="99">
        <v>6</v>
      </c>
    </row>
    <row r="746" spans="1:7" x14ac:dyDescent="0.25">
      <c r="A746" s="90" t="s">
        <v>2131</v>
      </c>
      <c r="B746" s="91" t="s">
        <v>1818</v>
      </c>
      <c r="C746" s="91" t="s">
        <v>391</v>
      </c>
      <c r="D746" s="91" t="s">
        <v>1975</v>
      </c>
      <c r="E746" s="92" t="s">
        <v>1976</v>
      </c>
      <c r="F746" s="93" t="s">
        <v>380</v>
      </c>
      <c r="G746" s="99">
        <v>21</v>
      </c>
    </row>
    <row r="747" spans="1:7" x14ac:dyDescent="0.25">
      <c r="A747" s="90" t="s">
        <v>2132</v>
      </c>
      <c r="B747" s="91" t="s">
        <v>1818</v>
      </c>
      <c r="C747" s="91" t="s">
        <v>274</v>
      </c>
      <c r="D747" s="91" t="s">
        <v>2037</v>
      </c>
      <c r="E747" s="92" t="s">
        <v>2038</v>
      </c>
      <c r="F747" s="93" t="s">
        <v>238</v>
      </c>
      <c r="G747" s="99">
        <v>1</v>
      </c>
    </row>
    <row r="748" spans="1:7" x14ac:dyDescent="0.25">
      <c r="A748" s="90" t="s">
        <v>2133</v>
      </c>
      <c r="B748" s="91" t="s">
        <v>1818</v>
      </c>
      <c r="C748" s="91" t="s">
        <v>396</v>
      </c>
      <c r="D748" s="91" t="s">
        <v>2134</v>
      </c>
      <c r="E748" s="92" t="s">
        <v>2135</v>
      </c>
      <c r="F748" s="93" t="s">
        <v>238</v>
      </c>
      <c r="G748" s="99">
        <v>1</v>
      </c>
    </row>
    <row r="749" spans="1:7" x14ac:dyDescent="0.25">
      <c r="A749" s="90" t="s">
        <v>2136</v>
      </c>
      <c r="B749" s="91" t="s">
        <v>1818</v>
      </c>
      <c r="C749" s="91" t="s">
        <v>278</v>
      </c>
      <c r="D749" s="91" t="s">
        <v>2137</v>
      </c>
      <c r="E749" s="92" t="s">
        <v>2138</v>
      </c>
      <c r="F749" s="93" t="s">
        <v>1827</v>
      </c>
      <c r="G749" s="98">
        <v>0.4</v>
      </c>
    </row>
    <row r="750" spans="1:7" x14ac:dyDescent="0.25">
      <c r="A750" s="90" t="s">
        <v>2139</v>
      </c>
      <c r="B750" s="91" t="s">
        <v>1818</v>
      </c>
      <c r="C750" s="91" t="s">
        <v>403</v>
      </c>
      <c r="D750" s="91" t="s">
        <v>2140</v>
      </c>
      <c r="E750" s="92" t="s">
        <v>2141</v>
      </c>
      <c r="F750" s="93" t="s">
        <v>238</v>
      </c>
      <c r="G750" s="99">
        <v>4</v>
      </c>
    </row>
    <row r="751" spans="1:7" ht="22.5" x14ac:dyDescent="0.25">
      <c r="A751" s="90" t="s">
        <v>2142</v>
      </c>
      <c r="B751" s="91" t="s">
        <v>1818</v>
      </c>
      <c r="C751" s="91" t="s">
        <v>407</v>
      </c>
      <c r="D751" s="91" t="s">
        <v>2143</v>
      </c>
      <c r="E751" s="92" t="s">
        <v>2144</v>
      </c>
      <c r="F751" s="93" t="s">
        <v>1827</v>
      </c>
      <c r="G751" s="98">
        <v>0.1</v>
      </c>
    </row>
    <row r="752" spans="1:7" x14ac:dyDescent="0.25">
      <c r="A752" s="90" t="s">
        <v>2145</v>
      </c>
      <c r="B752" s="91" t="s">
        <v>1818</v>
      </c>
      <c r="C752" s="91" t="s">
        <v>411</v>
      </c>
      <c r="D752" s="91" t="s">
        <v>2146</v>
      </c>
      <c r="E752" s="92" t="s">
        <v>2147</v>
      </c>
      <c r="F752" s="93" t="s">
        <v>238</v>
      </c>
      <c r="G752" s="99">
        <v>1</v>
      </c>
    </row>
    <row r="753" spans="1:7" ht="22.5" x14ac:dyDescent="0.25">
      <c r="A753" s="90" t="s">
        <v>2148</v>
      </c>
      <c r="B753" s="91" t="s">
        <v>1818</v>
      </c>
      <c r="C753" s="91" t="s">
        <v>417</v>
      </c>
      <c r="D753" s="91" t="s">
        <v>2149</v>
      </c>
      <c r="E753" s="92" t="s">
        <v>2150</v>
      </c>
      <c r="F753" s="93" t="s">
        <v>238</v>
      </c>
      <c r="G753" s="99">
        <v>6</v>
      </c>
    </row>
    <row r="754" spans="1:7" ht="22.5" x14ac:dyDescent="0.25">
      <c r="A754" s="90" t="s">
        <v>2151</v>
      </c>
      <c r="B754" s="91" t="s">
        <v>1818</v>
      </c>
      <c r="C754" s="91" t="s">
        <v>421</v>
      </c>
      <c r="D754" s="91" t="s">
        <v>2152</v>
      </c>
      <c r="E754" s="92" t="s">
        <v>2153</v>
      </c>
      <c r="F754" s="93" t="s">
        <v>238</v>
      </c>
      <c r="G754" s="99">
        <v>2</v>
      </c>
    </row>
    <row r="755" spans="1:7" ht="22.5" x14ac:dyDescent="0.25">
      <c r="A755" s="90" t="s">
        <v>2154</v>
      </c>
      <c r="B755" s="91" t="s">
        <v>1818</v>
      </c>
      <c r="C755" s="91" t="s">
        <v>2155</v>
      </c>
      <c r="D755" s="91" t="s">
        <v>2156</v>
      </c>
      <c r="E755" s="92" t="s">
        <v>2157</v>
      </c>
      <c r="F755" s="93" t="s">
        <v>238</v>
      </c>
      <c r="G755" s="99">
        <v>4</v>
      </c>
    </row>
    <row r="756" spans="1:7" x14ac:dyDescent="0.25">
      <c r="A756" s="90" t="s">
        <v>2158</v>
      </c>
      <c r="B756" s="91" t="s">
        <v>1818</v>
      </c>
      <c r="C756" s="91" t="s">
        <v>425</v>
      </c>
      <c r="D756" s="91" t="s">
        <v>2159</v>
      </c>
      <c r="E756" s="92" t="s">
        <v>2160</v>
      </c>
      <c r="F756" s="93" t="s">
        <v>238</v>
      </c>
      <c r="G756" s="99">
        <v>5</v>
      </c>
    </row>
    <row r="757" spans="1:7" x14ac:dyDescent="0.25">
      <c r="A757" s="90" t="s">
        <v>2161</v>
      </c>
      <c r="B757" s="91" t="s">
        <v>1818</v>
      </c>
      <c r="C757" s="91" t="s">
        <v>429</v>
      </c>
      <c r="D757" s="91" t="s">
        <v>2162</v>
      </c>
      <c r="E757" s="92" t="s">
        <v>2163</v>
      </c>
      <c r="F757" s="93" t="s">
        <v>2164</v>
      </c>
      <c r="G757" s="99">
        <v>10</v>
      </c>
    </row>
    <row r="758" spans="1:7" ht="22.5" customHeight="1" x14ac:dyDescent="0.25">
      <c r="A758" s="90" t="s">
        <v>2165</v>
      </c>
      <c r="B758" s="91" t="s">
        <v>1818</v>
      </c>
      <c r="C758" s="91" t="s">
        <v>2166</v>
      </c>
      <c r="D758" s="91" t="s">
        <v>2167</v>
      </c>
      <c r="E758" s="92" t="s">
        <v>2168</v>
      </c>
      <c r="F758" s="93" t="s">
        <v>238</v>
      </c>
      <c r="G758" s="99">
        <v>5</v>
      </c>
    </row>
    <row r="759" spans="1:7" x14ac:dyDescent="0.25">
      <c r="A759" s="90"/>
      <c r="B759" s="310" t="s">
        <v>2169</v>
      </c>
      <c r="C759" s="311"/>
      <c r="D759" s="311"/>
      <c r="E759" s="312"/>
      <c r="F759" s="93"/>
      <c r="G759" s="99"/>
    </row>
    <row r="760" spans="1:7" ht="22.5" x14ac:dyDescent="0.25">
      <c r="A760" s="90" t="s">
        <v>2170</v>
      </c>
      <c r="B760" s="91" t="s">
        <v>1818</v>
      </c>
      <c r="C760" s="91" t="s">
        <v>433</v>
      </c>
      <c r="D760" s="91" t="s">
        <v>2171</v>
      </c>
      <c r="E760" s="92" t="s">
        <v>2172</v>
      </c>
      <c r="F760" s="93" t="s">
        <v>180</v>
      </c>
      <c r="G760" s="100">
        <v>0.32</v>
      </c>
    </row>
    <row r="761" spans="1:7" ht="22.5" customHeight="1" x14ac:dyDescent="0.25">
      <c r="A761" s="90" t="s">
        <v>2173</v>
      </c>
      <c r="B761" s="91" t="s">
        <v>1818</v>
      </c>
      <c r="C761" s="91" t="s">
        <v>2174</v>
      </c>
      <c r="D761" s="91" t="s">
        <v>2175</v>
      </c>
      <c r="E761" s="92" t="s">
        <v>2176</v>
      </c>
      <c r="F761" s="93" t="s">
        <v>489</v>
      </c>
      <c r="G761" s="100">
        <v>31.94</v>
      </c>
    </row>
    <row r="762" spans="1:7" x14ac:dyDescent="0.25">
      <c r="A762" s="90" t="s">
        <v>2177</v>
      </c>
      <c r="B762" s="91" t="s">
        <v>1818</v>
      </c>
      <c r="C762" s="91" t="s">
        <v>2178</v>
      </c>
      <c r="D762" s="91" t="s">
        <v>1853</v>
      </c>
      <c r="E762" s="92" t="s">
        <v>1854</v>
      </c>
      <c r="F762" s="93" t="s">
        <v>1827</v>
      </c>
      <c r="G762" s="98">
        <v>6.4</v>
      </c>
    </row>
    <row r="763" spans="1:7" ht="22.5" x14ac:dyDescent="0.25">
      <c r="A763" s="90" t="s">
        <v>2179</v>
      </c>
      <c r="B763" s="91" t="s">
        <v>1818</v>
      </c>
      <c r="C763" s="91" t="s">
        <v>437</v>
      </c>
      <c r="D763" s="91" t="s">
        <v>2180</v>
      </c>
      <c r="E763" s="92" t="s">
        <v>2181</v>
      </c>
      <c r="F763" s="93" t="s">
        <v>180</v>
      </c>
      <c r="G763" s="100">
        <v>1.66</v>
      </c>
    </row>
    <row r="764" spans="1:7" x14ac:dyDescent="0.25">
      <c r="A764" s="90" t="s">
        <v>2182</v>
      </c>
      <c r="B764" s="91" t="s">
        <v>1818</v>
      </c>
      <c r="C764" s="91" t="s">
        <v>441</v>
      </c>
      <c r="D764" s="91" t="s">
        <v>2183</v>
      </c>
      <c r="E764" s="92" t="s">
        <v>2184</v>
      </c>
      <c r="F764" s="93" t="s">
        <v>489</v>
      </c>
      <c r="G764" s="101">
        <v>165.66800000000001</v>
      </c>
    </row>
    <row r="765" spans="1:7" x14ac:dyDescent="0.25">
      <c r="A765" s="90" t="s">
        <v>2185</v>
      </c>
      <c r="B765" s="91" t="s">
        <v>1818</v>
      </c>
      <c r="C765" s="91" t="s">
        <v>445</v>
      </c>
      <c r="D765" s="91" t="s">
        <v>1853</v>
      </c>
      <c r="E765" s="92" t="s">
        <v>1854</v>
      </c>
      <c r="F765" s="93" t="s">
        <v>1827</v>
      </c>
      <c r="G765" s="98">
        <v>33.200000000000003</v>
      </c>
    </row>
    <row r="766" spans="1:7" ht="22.5" x14ac:dyDescent="0.25">
      <c r="A766" s="90" t="s">
        <v>2186</v>
      </c>
      <c r="B766" s="91" t="s">
        <v>1818</v>
      </c>
      <c r="C766" s="91" t="s">
        <v>2187</v>
      </c>
      <c r="D766" s="91" t="s">
        <v>2188</v>
      </c>
      <c r="E766" s="92" t="s">
        <v>2189</v>
      </c>
      <c r="F766" s="93" t="s">
        <v>180</v>
      </c>
      <c r="G766" s="100">
        <v>2.46</v>
      </c>
    </row>
    <row r="767" spans="1:7" x14ac:dyDescent="0.25">
      <c r="A767" s="90" t="s">
        <v>2190</v>
      </c>
      <c r="B767" s="91" t="s">
        <v>1818</v>
      </c>
      <c r="C767" s="91" t="s">
        <v>2191</v>
      </c>
      <c r="D767" s="91" t="s">
        <v>2192</v>
      </c>
      <c r="E767" s="92" t="s">
        <v>2193</v>
      </c>
      <c r="F767" s="93" t="s">
        <v>489</v>
      </c>
      <c r="G767" s="101">
        <v>245.50800000000001</v>
      </c>
    </row>
    <row r="768" spans="1:7" x14ac:dyDescent="0.25">
      <c r="A768" s="90" t="s">
        <v>2194</v>
      </c>
      <c r="B768" s="91" t="s">
        <v>1818</v>
      </c>
      <c r="C768" s="91" t="s">
        <v>2195</v>
      </c>
      <c r="D768" s="91" t="s">
        <v>2102</v>
      </c>
      <c r="E768" s="92" t="s">
        <v>2103</v>
      </c>
      <c r="F768" s="93" t="s">
        <v>1827</v>
      </c>
      <c r="G768" s="98">
        <v>59.2</v>
      </c>
    </row>
    <row r="769" spans="1:7" x14ac:dyDescent="0.25">
      <c r="A769" s="90" t="s">
        <v>2196</v>
      </c>
      <c r="B769" s="91" t="s">
        <v>1818</v>
      </c>
      <c r="C769" s="91" t="s">
        <v>2197</v>
      </c>
      <c r="D769" s="91" t="s">
        <v>2198</v>
      </c>
      <c r="E769" s="92" t="s">
        <v>2199</v>
      </c>
      <c r="F769" s="93" t="s">
        <v>238</v>
      </c>
      <c r="G769" s="99">
        <v>13</v>
      </c>
    </row>
    <row r="770" spans="1:7" x14ac:dyDescent="0.25">
      <c r="A770" s="90" t="s">
        <v>2200</v>
      </c>
      <c r="B770" s="91" t="s">
        <v>1818</v>
      </c>
      <c r="C770" s="91" t="s">
        <v>449</v>
      </c>
      <c r="D770" s="91" t="s">
        <v>2201</v>
      </c>
      <c r="E770" s="92" t="s">
        <v>2202</v>
      </c>
      <c r="F770" s="93" t="s">
        <v>1827</v>
      </c>
      <c r="G770" s="98">
        <v>2.2999999999999998</v>
      </c>
    </row>
    <row r="771" spans="1:7" x14ac:dyDescent="0.25">
      <c r="A771" s="90" t="s">
        <v>2203</v>
      </c>
      <c r="B771" s="91" t="s">
        <v>1818</v>
      </c>
      <c r="C771" s="91" t="s">
        <v>453</v>
      </c>
      <c r="D771" s="91" t="s">
        <v>2204</v>
      </c>
      <c r="E771" s="92" t="s">
        <v>2205</v>
      </c>
      <c r="F771" s="93" t="s">
        <v>2164</v>
      </c>
      <c r="G771" s="99">
        <v>16</v>
      </c>
    </row>
    <row r="772" spans="1:7" x14ac:dyDescent="0.25">
      <c r="A772" s="90" t="s">
        <v>2206</v>
      </c>
      <c r="B772" s="91" t="s">
        <v>1818</v>
      </c>
      <c r="C772" s="91" t="s">
        <v>457</v>
      </c>
      <c r="D772" s="91" t="s">
        <v>2207</v>
      </c>
      <c r="E772" s="92" t="s">
        <v>2208</v>
      </c>
      <c r="F772" s="93" t="s">
        <v>2164</v>
      </c>
      <c r="G772" s="99">
        <v>7</v>
      </c>
    </row>
    <row r="773" spans="1:7" x14ac:dyDescent="0.25">
      <c r="A773" s="90" t="s">
        <v>2209</v>
      </c>
      <c r="B773" s="91" t="s">
        <v>1818</v>
      </c>
      <c r="C773" s="91" t="s">
        <v>460</v>
      </c>
      <c r="D773" s="91" t="s">
        <v>2210</v>
      </c>
      <c r="E773" s="92" t="s">
        <v>2211</v>
      </c>
      <c r="F773" s="93" t="s">
        <v>2212</v>
      </c>
      <c r="G773" s="98">
        <v>1.3</v>
      </c>
    </row>
    <row r="774" spans="1:7" x14ac:dyDescent="0.25">
      <c r="A774" s="90" t="s">
        <v>2213</v>
      </c>
      <c r="B774" s="91" t="s">
        <v>1818</v>
      </c>
      <c r="C774" s="91" t="s">
        <v>464</v>
      </c>
      <c r="D774" s="91" t="s">
        <v>2214</v>
      </c>
      <c r="E774" s="92" t="s">
        <v>2215</v>
      </c>
      <c r="F774" s="93" t="s">
        <v>238</v>
      </c>
      <c r="G774" s="99">
        <v>13</v>
      </c>
    </row>
    <row r="775" spans="1:7" x14ac:dyDescent="0.25">
      <c r="A775" s="90" t="s">
        <v>2216</v>
      </c>
      <c r="B775" s="91" t="s">
        <v>1818</v>
      </c>
      <c r="C775" s="91" t="s">
        <v>468</v>
      </c>
      <c r="D775" s="91" t="s">
        <v>2217</v>
      </c>
      <c r="E775" s="92" t="s">
        <v>2218</v>
      </c>
      <c r="F775" s="93" t="s">
        <v>2212</v>
      </c>
      <c r="G775" s="98">
        <v>6.7</v>
      </c>
    </row>
    <row r="776" spans="1:7" ht="33.75" x14ac:dyDescent="0.25">
      <c r="A776" s="90" t="s">
        <v>2219</v>
      </c>
      <c r="B776" s="91" t="s">
        <v>1818</v>
      </c>
      <c r="C776" s="91" t="s">
        <v>472</v>
      </c>
      <c r="D776" s="91" t="s">
        <v>2220</v>
      </c>
      <c r="E776" s="92" t="s">
        <v>2221</v>
      </c>
      <c r="F776" s="93" t="s">
        <v>222</v>
      </c>
      <c r="G776" s="99">
        <v>67</v>
      </c>
    </row>
    <row r="777" spans="1:7" x14ac:dyDescent="0.25">
      <c r="A777" s="90" t="s">
        <v>2222</v>
      </c>
      <c r="B777" s="91" t="s">
        <v>1818</v>
      </c>
      <c r="C777" s="91" t="s">
        <v>2223</v>
      </c>
      <c r="D777" s="91" t="s">
        <v>2224</v>
      </c>
      <c r="E777" s="92" t="s">
        <v>2225</v>
      </c>
      <c r="F777" s="93" t="s">
        <v>1827</v>
      </c>
      <c r="G777" s="98">
        <v>13.2</v>
      </c>
    </row>
    <row r="778" spans="1:7" x14ac:dyDescent="0.25">
      <c r="A778" s="90" t="s">
        <v>2226</v>
      </c>
      <c r="B778" s="91" t="s">
        <v>1818</v>
      </c>
      <c r="C778" s="91" t="s">
        <v>2227</v>
      </c>
      <c r="D778" s="91" t="s">
        <v>2228</v>
      </c>
      <c r="E778" s="92" t="s">
        <v>2229</v>
      </c>
      <c r="F778" s="93" t="s">
        <v>238</v>
      </c>
      <c r="G778" s="99">
        <v>132</v>
      </c>
    </row>
    <row r="779" spans="1:7" x14ac:dyDescent="0.25">
      <c r="A779" s="90" t="s">
        <v>2230</v>
      </c>
      <c r="B779" s="91" t="s">
        <v>1818</v>
      </c>
      <c r="C779" s="91" t="s">
        <v>476</v>
      </c>
      <c r="D779" s="91" t="s">
        <v>2231</v>
      </c>
      <c r="E779" s="92" t="s">
        <v>2232</v>
      </c>
      <c r="F779" s="93" t="s">
        <v>1827</v>
      </c>
      <c r="G779" s="98">
        <v>3.8</v>
      </c>
    </row>
    <row r="780" spans="1:7" ht="22.5" x14ac:dyDescent="0.25">
      <c r="A780" s="90" t="s">
        <v>2233</v>
      </c>
      <c r="B780" s="91" t="s">
        <v>1818</v>
      </c>
      <c r="C780" s="91" t="s">
        <v>479</v>
      </c>
      <c r="D780" s="91" t="s">
        <v>2234</v>
      </c>
      <c r="E780" s="92" t="s">
        <v>2235</v>
      </c>
      <c r="F780" s="93" t="s">
        <v>222</v>
      </c>
      <c r="G780" s="99">
        <v>22</v>
      </c>
    </row>
    <row r="781" spans="1:7" x14ac:dyDescent="0.25">
      <c r="A781" s="90" t="s">
        <v>2236</v>
      </c>
      <c r="B781" s="91" t="s">
        <v>1818</v>
      </c>
      <c r="C781" s="91" t="s">
        <v>2237</v>
      </c>
      <c r="D781" s="91" t="s">
        <v>2238</v>
      </c>
      <c r="E781" s="92" t="s">
        <v>2239</v>
      </c>
      <c r="F781" s="93" t="s">
        <v>222</v>
      </c>
      <c r="G781" s="99">
        <v>16</v>
      </c>
    </row>
    <row r="782" spans="1:7" x14ac:dyDescent="0.25">
      <c r="A782" s="90" t="s">
        <v>2240</v>
      </c>
      <c r="B782" s="91" t="s">
        <v>1818</v>
      </c>
      <c r="C782" s="91" t="s">
        <v>483</v>
      </c>
      <c r="D782" s="91" t="s">
        <v>2241</v>
      </c>
      <c r="E782" s="92" t="s">
        <v>2242</v>
      </c>
      <c r="F782" s="93" t="s">
        <v>2212</v>
      </c>
      <c r="G782" s="98">
        <v>1.1000000000000001</v>
      </c>
    </row>
    <row r="783" spans="1:7" x14ac:dyDescent="0.25">
      <c r="A783" s="90" t="s">
        <v>2243</v>
      </c>
      <c r="B783" s="91" t="s">
        <v>1818</v>
      </c>
      <c r="C783" s="91" t="s">
        <v>487</v>
      </c>
      <c r="D783" s="91" t="s">
        <v>2244</v>
      </c>
      <c r="E783" s="92" t="s">
        <v>2245</v>
      </c>
      <c r="F783" s="93" t="s">
        <v>2164</v>
      </c>
      <c r="G783" s="99">
        <v>11</v>
      </c>
    </row>
    <row r="784" spans="1:7" ht="22.5" x14ac:dyDescent="0.25">
      <c r="A784" s="90" t="s">
        <v>2246</v>
      </c>
      <c r="B784" s="91" t="s">
        <v>1818</v>
      </c>
      <c r="C784" s="91" t="s">
        <v>2247</v>
      </c>
      <c r="D784" s="91" t="s">
        <v>2248</v>
      </c>
      <c r="E784" s="92" t="s">
        <v>2249</v>
      </c>
      <c r="F784" s="93" t="s">
        <v>222</v>
      </c>
      <c r="G784" s="99">
        <v>11</v>
      </c>
    </row>
    <row r="785" spans="1:7" x14ac:dyDescent="0.25">
      <c r="A785" s="90" t="s">
        <v>2250</v>
      </c>
      <c r="B785" s="91" t="s">
        <v>1818</v>
      </c>
      <c r="C785" s="91" t="s">
        <v>492</v>
      </c>
      <c r="D785" s="91" t="s">
        <v>2251</v>
      </c>
      <c r="E785" s="92" t="s">
        <v>2252</v>
      </c>
      <c r="F785" s="93" t="s">
        <v>2212</v>
      </c>
      <c r="G785" s="98">
        <v>0.5</v>
      </c>
    </row>
    <row r="786" spans="1:7" x14ac:dyDescent="0.25">
      <c r="A786" s="90" t="s">
        <v>2253</v>
      </c>
      <c r="B786" s="91" t="s">
        <v>1818</v>
      </c>
      <c r="C786" s="91" t="s">
        <v>496</v>
      </c>
      <c r="D786" s="91" t="s">
        <v>2254</v>
      </c>
      <c r="E786" s="92" t="s">
        <v>2255</v>
      </c>
      <c r="F786" s="93" t="s">
        <v>2164</v>
      </c>
      <c r="G786" s="99">
        <v>5</v>
      </c>
    </row>
    <row r="787" spans="1:7" ht="22.5" x14ac:dyDescent="0.25">
      <c r="A787" s="90" t="s">
        <v>2256</v>
      </c>
      <c r="B787" s="91" t="s">
        <v>1818</v>
      </c>
      <c r="C787" s="91" t="s">
        <v>499</v>
      </c>
      <c r="D787" s="91" t="s">
        <v>2248</v>
      </c>
      <c r="E787" s="92" t="s">
        <v>2249</v>
      </c>
      <c r="F787" s="93" t="s">
        <v>222</v>
      </c>
      <c r="G787" s="99">
        <v>5</v>
      </c>
    </row>
    <row r="788" spans="1:7" x14ac:dyDescent="0.25">
      <c r="A788" s="90" t="s">
        <v>2257</v>
      </c>
      <c r="B788" s="91" t="s">
        <v>1818</v>
      </c>
      <c r="C788" s="91" t="s">
        <v>503</v>
      </c>
      <c r="D788" s="91" t="s">
        <v>2258</v>
      </c>
      <c r="E788" s="92" t="s">
        <v>2259</v>
      </c>
      <c r="F788" s="93" t="s">
        <v>2212</v>
      </c>
      <c r="G788" s="98">
        <v>2.9</v>
      </c>
    </row>
    <row r="789" spans="1:7" x14ac:dyDescent="0.25">
      <c r="A789" s="90" t="s">
        <v>2260</v>
      </c>
      <c r="B789" s="91" t="s">
        <v>1818</v>
      </c>
      <c r="C789" s="91" t="s">
        <v>507</v>
      </c>
      <c r="D789" s="91" t="s">
        <v>2261</v>
      </c>
      <c r="E789" s="92" t="s">
        <v>2262</v>
      </c>
      <c r="F789" s="93" t="s">
        <v>222</v>
      </c>
      <c r="G789" s="99">
        <v>29</v>
      </c>
    </row>
    <row r="790" spans="1:7" x14ac:dyDescent="0.25">
      <c r="A790" s="90" t="s">
        <v>2263</v>
      </c>
      <c r="B790" s="91" t="s">
        <v>1818</v>
      </c>
      <c r="C790" s="91" t="s">
        <v>511</v>
      </c>
      <c r="D790" s="91" t="s">
        <v>2264</v>
      </c>
      <c r="E790" s="92" t="s">
        <v>2265</v>
      </c>
      <c r="F790" s="93" t="s">
        <v>238</v>
      </c>
      <c r="G790" s="99">
        <v>29</v>
      </c>
    </row>
    <row r="791" spans="1:7" x14ac:dyDescent="0.25">
      <c r="A791" s="90" t="s">
        <v>2266</v>
      </c>
      <c r="B791" s="91" t="s">
        <v>1818</v>
      </c>
      <c r="C791" s="91" t="s">
        <v>2267</v>
      </c>
      <c r="D791" s="91" t="s">
        <v>2224</v>
      </c>
      <c r="E791" s="92" t="s">
        <v>2225</v>
      </c>
      <c r="F791" s="93" t="s">
        <v>1827</v>
      </c>
      <c r="G791" s="98">
        <v>2.9</v>
      </c>
    </row>
    <row r="792" spans="1:7" x14ac:dyDescent="0.25">
      <c r="A792" s="90" t="s">
        <v>2268</v>
      </c>
      <c r="B792" s="91" t="s">
        <v>1818</v>
      </c>
      <c r="C792" s="91" t="s">
        <v>515</v>
      </c>
      <c r="D792" s="91" t="s">
        <v>2269</v>
      </c>
      <c r="E792" s="92" t="s">
        <v>2270</v>
      </c>
      <c r="F792" s="93" t="s">
        <v>2212</v>
      </c>
      <c r="G792" s="98">
        <v>0.6</v>
      </c>
    </row>
    <row r="793" spans="1:7" x14ac:dyDescent="0.25">
      <c r="A793" s="90" t="s">
        <v>2271</v>
      </c>
      <c r="B793" s="91" t="s">
        <v>1818</v>
      </c>
      <c r="C793" s="91" t="s">
        <v>519</v>
      </c>
      <c r="D793" s="91" t="s">
        <v>2272</v>
      </c>
      <c r="E793" s="92" t="s">
        <v>2273</v>
      </c>
      <c r="F793" s="93" t="s">
        <v>2164</v>
      </c>
      <c r="G793" s="99">
        <v>6</v>
      </c>
    </row>
    <row r="794" spans="1:7" ht="22.5" x14ac:dyDescent="0.25">
      <c r="A794" s="90" t="s">
        <v>2274</v>
      </c>
      <c r="B794" s="91" t="s">
        <v>1818</v>
      </c>
      <c r="C794" s="91" t="s">
        <v>523</v>
      </c>
      <c r="D794" s="91" t="s">
        <v>2248</v>
      </c>
      <c r="E794" s="92" t="s">
        <v>2249</v>
      </c>
      <c r="F794" s="93" t="s">
        <v>222</v>
      </c>
      <c r="G794" s="99">
        <v>6</v>
      </c>
    </row>
    <row r="795" spans="1:7" x14ac:dyDescent="0.25">
      <c r="A795" s="90" t="s">
        <v>2275</v>
      </c>
      <c r="B795" s="91" t="s">
        <v>1818</v>
      </c>
      <c r="C795" s="91" t="s">
        <v>539</v>
      </c>
      <c r="D795" s="91" t="s">
        <v>2276</v>
      </c>
      <c r="E795" s="92" t="s">
        <v>2277</v>
      </c>
      <c r="F795" s="93" t="s">
        <v>2212</v>
      </c>
      <c r="G795" s="98">
        <v>1.6</v>
      </c>
    </row>
    <row r="796" spans="1:7" x14ac:dyDescent="0.25">
      <c r="A796" s="90" t="s">
        <v>2278</v>
      </c>
      <c r="B796" s="91" t="s">
        <v>1818</v>
      </c>
      <c r="C796" s="91" t="s">
        <v>543</v>
      </c>
      <c r="D796" s="91" t="s">
        <v>2279</v>
      </c>
      <c r="E796" s="92" t="s">
        <v>2280</v>
      </c>
      <c r="F796" s="93" t="s">
        <v>2164</v>
      </c>
      <c r="G796" s="99">
        <v>16</v>
      </c>
    </row>
    <row r="797" spans="1:7" ht="22.5" x14ac:dyDescent="0.25">
      <c r="A797" s="90" t="s">
        <v>2281</v>
      </c>
      <c r="B797" s="91" t="s">
        <v>1818</v>
      </c>
      <c r="C797" s="91" t="s">
        <v>547</v>
      </c>
      <c r="D797" s="91" t="s">
        <v>2248</v>
      </c>
      <c r="E797" s="92" t="s">
        <v>2249</v>
      </c>
      <c r="F797" s="93" t="s">
        <v>222</v>
      </c>
      <c r="G797" s="99">
        <v>32</v>
      </c>
    </row>
    <row r="798" spans="1:7" x14ac:dyDescent="0.25">
      <c r="A798" s="90" t="s">
        <v>2282</v>
      </c>
      <c r="B798" s="91" t="s">
        <v>1818</v>
      </c>
      <c r="C798" s="91" t="s">
        <v>551</v>
      </c>
      <c r="D798" s="91" t="s">
        <v>2037</v>
      </c>
      <c r="E798" s="92" t="s">
        <v>2038</v>
      </c>
      <c r="F798" s="93" t="s">
        <v>238</v>
      </c>
      <c r="G798" s="99">
        <v>2</v>
      </c>
    </row>
    <row r="799" spans="1:7" x14ac:dyDescent="0.25">
      <c r="A799" s="90" t="s">
        <v>2283</v>
      </c>
      <c r="B799" s="91" t="s">
        <v>1818</v>
      </c>
      <c r="C799" s="91" t="s">
        <v>555</v>
      </c>
      <c r="D799" s="91" t="s">
        <v>2284</v>
      </c>
      <c r="E799" s="92" t="s">
        <v>2285</v>
      </c>
      <c r="F799" s="93" t="s">
        <v>238</v>
      </c>
      <c r="G799" s="99">
        <v>2</v>
      </c>
    </row>
    <row r="800" spans="1:7" x14ac:dyDescent="0.25">
      <c r="A800" s="79" t="s">
        <v>46</v>
      </c>
      <c r="B800" s="299" t="s">
        <v>2286</v>
      </c>
      <c r="C800" s="299"/>
      <c r="D800" s="299"/>
      <c r="E800" s="80" t="s">
        <v>2287</v>
      </c>
      <c r="F800" s="81"/>
      <c r="G800" s="82"/>
    </row>
    <row r="801" spans="1:7" x14ac:dyDescent="0.25">
      <c r="A801" s="109"/>
      <c r="B801" s="110"/>
      <c r="C801" s="110"/>
      <c r="D801" s="110"/>
      <c r="E801" s="111" t="s">
        <v>2288</v>
      </c>
      <c r="F801" s="112"/>
      <c r="G801" s="113"/>
    </row>
    <row r="802" spans="1:7" x14ac:dyDescent="0.25">
      <c r="A802" s="90" t="s">
        <v>182</v>
      </c>
      <c r="B802" s="91" t="s">
        <v>2289</v>
      </c>
      <c r="C802" s="91" t="s">
        <v>40</v>
      </c>
      <c r="D802" s="91" t="s">
        <v>2290</v>
      </c>
      <c r="E802" s="92" t="s">
        <v>2291</v>
      </c>
      <c r="F802" s="93" t="s">
        <v>2292</v>
      </c>
      <c r="G802" s="94">
        <v>2.1628599999999998</v>
      </c>
    </row>
    <row r="803" spans="1:7" x14ac:dyDescent="0.25">
      <c r="A803" s="90" t="s">
        <v>1884</v>
      </c>
      <c r="B803" s="91" t="s">
        <v>2289</v>
      </c>
      <c r="C803" s="91" t="s">
        <v>165</v>
      </c>
      <c r="D803" s="91" t="s">
        <v>2293</v>
      </c>
      <c r="E803" s="92" t="s">
        <v>2294</v>
      </c>
      <c r="F803" s="93" t="s">
        <v>222</v>
      </c>
      <c r="G803" s="102">
        <v>-95.598411999999996</v>
      </c>
    </row>
    <row r="804" spans="1:7" x14ac:dyDescent="0.25">
      <c r="A804" s="90" t="s">
        <v>1888</v>
      </c>
      <c r="B804" s="91" t="s">
        <v>2289</v>
      </c>
      <c r="C804" s="91" t="s">
        <v>169</v>
      </c>
      <c r="D804" s="91" t="s">
        <v>2295</v>
      </c>
      <c r="E804" s="92" t="s">
        <v>2296</v>
      </c>
      <c r="F804" s="93" t="s">
        <v>238</v>
      </c>
      <c r="G804" s="99">
        <v>7</v>
      </c>
    </row>
    <row r="805" spans="1:7" x14ac:dyDescent="0.25">
      <c r="A805" s="90" t="s">
        <v>1892</v>
      </c>
      <c r="B805" s="91" t="s">
        <v>2289</v>
      </c>
      <c r="C805" s="91" t="s">
        <v>173</v>
      </c>
      <c r="D805" s="91" t="s">
        <v>2297</v>
      </c>
      <c r="E805" s="92" t="s">
        <v>2298</v>
      </c>
      <c r="F805" s="93" t="s">
        <v>238</v>
      </c>
      <c r="G805" s="99">
        <v>3</v>
      </c>
    </row>
    <row r="806" spans="1:7" x14ac:dyDescent="0.25">
      <c r="A806" s="90" t="s">
        <v>1896</v>
      </c>
      <c r="B806" s="91" t="s">
        <v>2289</v>
      </c>
      <c r="C806" s="91" t="s">
        <v>177</v>
      </c>
      <c r="D806" s="91" t="s">
        <v>2299</v>
      </c>
      <c r="E806" s="92" t="s">
        <v>2300</v>
      </c>
      <c r="F806" s="93" t="s">
        <v>238</v>
      </c>
      <c r="G806" s="99">
        <v>7</v>
      </c>
    </row>
    <row r="807" spans="1:7" x14ac:dyDescent="0.25">
      <c r="A807" s="90" t="s">
        <v>1900</v>
      </c>
      <c r="B807" s="91" t="s">
        <v>2289</v>
      </c>
      <c r="C807" s="91" t="s">
        <v>181</v>
      </c>
      <c r="D807" s="91" t="s">
        <v>2301</v>
      </c>
      <c r="E807" s="92" t="s">
        <v>2302</v>
      </c>
      <c r="F807" s="93" t="s">
        <v>238</v>
      </c>
      <c r="G807" s="99">
        <v>3</v>
      </c>
    </row>
    <row r="808" spans="1:7" x14ac:dyDescent="0.25">
      <c r="A808" s="90" t="s">
        <v>2303</v>
      </c>
      <c r="B808" s="91" t="s">
        <v>2289</v>
      </c>
      <c r="C808" s="91" t="s">
        <v>186</v>
      </c>
      <c r="D808" s="91" t="s">
        <v>2304</v>
      </c>
      <c r="E808" s="92" t="s">
        <v>2305</v>
      </c>
      <c r="F808" s="93" t="s">
        <v>238</v>
      </c>
      <c r="G808" s="99">
        <v>1</v>
      </c>
    </row>
    <row r="809" spans="1:7" x14ac:dyDescent="0.25">
      <c r="A809" s="90" t="s">
        <v>2306</v>
      </c>
      <c r="B809" s="91" t="s">
        <v>2289</v>
      </c>
      <c r="C809" s="91" t="s">
        <v>190</v>
      </c>
      <c r="D809" s="91" t="s">
        <v>2307</v>
      </c>
      <c r="E809" s="92" t="s">
        <v>2308</v>
      </c>
      <c r="F809" s="93" t="s">
        <v>238</v>
      </c>
      <c r="G809" s="99">
        <v>3</v>
      </c>
    </row>
    <row r="810" spans="1:7" x14ac:dyDescent="0.25">
      <c r="A810" s="90" t="s">
        <v>2309</v>
      </c>
      <c r="B810" s="91" t="s">
        <v>2289</v>
      </c>
      <c r="C810" s="91" t="s">
        <v>193</v>
      </c>
      <c r="D810" s="91" t="s">
        <v>2310</v>
      </c>
      <c r="E810" s="92" t="s">
        <v>2311</v>
      </c>
      <c r="F810" s="93" t="s">
        <v>238</v>
      </c>
      <c r="G810" s="99">
        <v>3</v>
      </c>
    </row>
    <row r="811" spans="1:7" x14ac:dyDescent="0.25">
      <c r="A811" s="90" t="s">
        <v>2312</v>
      </c>
      <c r="B811" s="91" t="s">
        <v>2289</v>
      </c>
      <c r="C811" s="91" t="s">
        <v>196</v>
      </c>
      <c r="D811" s="91" t="s">
        <v>2313</v>
      </c>
      <c r="E811" s="92" t="s">
        <v>2314</v>
      </c>
      <c r="F811" s="93" t="s">
        <v>238</v>
      </c>
      <c r="G811" s="99">
        <v>2</v>
      </c>
    </row>
    <row r="812" spans="1:7" x14ac:dyDescent="0.25">
      <c r="A812" s="90" t="s">
        <v>2315</v>
      </c>
      <c r="B812" s="91" t="s">
        <v>2289</v>
      </c>
      <c r="C812" s="91" t="s">
        <v>199</v>
      </c>
      <c r="D812" s="91" t="s">
        <v>2316</v>
      </c>
      <c r="E812" s="92" t="s">
        <v>2317</v>
      </c>
      <c r="F812" s="93" t="s">
        <v>238</v>
      </c>
      <c r="G812" s="99">
        <v>1</v>
      </c>
    </row>
    <row r="813" spans="1:7" x14ac:dyDescent="0.25">
      <c r="A813" s="90" t="s">
        <v>2318</v>
      </c>
      <c r="B813" s="91" t="s">
        <v>2289</v>
      </c>
      <c r="C813" s="91" t="s">
        <v>203</v>
      </c>
      <c r="D813" s="91" t="s">
        <v>2319</v>
      </c>
      <c r="E813" s="92" t="s">
        <v>2320</v>
      </c>
      <c r="F813" s="93" t="s">
        <v>238</v>
      </c>
      <c r="G813" s="99">
        <v>9</v>
      </c>
    </row>
    <row r="814" spans="1:7" x14ac:dyDescent="0.25">
      <c r="A814" s="90" t="s">
        <v>2321</v>
      </c>
      <c r="B814" s="91" t="s">
        <v>2289</v>
      </c>
      <c r="C814" s="91" t="s">
        <v>206</v>
      </c>
      <c r="D814" s="91" t="s">
        <v>2322</v>
      </c>
      <c r="E814" s="92" t="s">
        <v>2323</v>
      </c>
      <c r="F814" s="93" t="s">
        <v>238</v>
      </c>
      <c r="G814" s="99">
        <v>1</v>
      </c>
    </row>
    <row r="815" spans="1:7" x14ac:dyDescent="0.25">
      <c r="A815" s="90" t="s">
        <v>2324</v>
      </c>
      <c r="B815" s="91" t="s">
        <v>2289</v>
      </c>
      <c r="C815" s="91" t="s">
        <v>211</v>
      </c>
      <c r="D815" s="91" t="s">
        <v>2325</v>
      </c>
      <c r="E815" s="92" t="s">
        <v>2326</v>
      </c>
      <c r="F815" s="93" t="s">
        <v>238</v>
      </c>
      <c r="G815" s="99">
        <v>2</v>
      </c>
    </row>
    <row r="816" spans="1:7" x14ac:dyDescent="0.25">
      <c r="A816" s="90" t="s">
        <v>2327</v>
      </c>
      <c r="B816" s="91" t="s">
        <v>2289</v>
      </c>
      <c r="C816" s="91" t="s">
        <v>215</v>
      </c>
      <c r="D816" s="91" t="s">
        <v>2328</v>
      </c>
      <c r="E816" s="92" t="s">
        <v>2329</v>
      </c>
      <c r="F816" s="93" t="s">
        <v>238</v>
      </c>
      <c r="G816" s="99">
        <v>6</v>
      </c>
    </row>
    <row r="817" spans="1:7" x14ac:dyDescent="0.25">
      <c r="A817" s="90" t="s">
        <v>2330</v>
      </c>
      <c r="B817" s="91" t="s">
        <v>2289</v>
      </c>
      <c r="C817" s="91" t="s">
        <v>219</v>
      </c>
      <c r="D817" s="91" t="s">
        <v>2331</v>
      </c>
      <c r="E817" s="92" t="s">
        <v>2332</v>
      </c>
      <c r="F817" s="93" t="s">
        <v>238</v>
      </c>
      <c r="G817" s="99">
        <v>2</v>
      </c>
    </row>
    <row r="818" spans="1:7" x14ac:dyDescent="0.25">
      <c r="A818" s="90" t="s">
        <v>2333</v>
      </c>
      <c r="B818" s="91" t="s">
        <v>2289</v>
      </c>
      <c r="C818" s="91" t="s">
        <v>223</v>
      </c>
      <c r="D818" s="91" t="s">
        <v>2334</v>
      </c>
      <c r="E818" s="92" t="s">
        <v>2335</v>
      </c>
      <c r="F818" s="93" t="s">
        <v>238</v>
      </c>
      <c r="G818" s="99">
        <v>1</v>
      </c>
    </row>
    <row r="819" spans="1:7" x14ac:dyDescent="0.25">
      <c r="A819" s="90" t="s">
        <v>2336</v>
      </c>
      <c r="B819" s="91" t="s">
        <v>2289</v>
      </c>
      <c r="C819" s="91" t="s">
        <v>227</v>
      </c>
      <c r="D819" s="91" t="s">
        <v>2337</v>
      </c>
      <c r="E819" s="92" t="s">
        <v>2338</v>
      </c>
      <c r="F819" s="93" t="s">
        <v>238</v>
      </c>
      <c r="G819" s="99">
        <v>4</v>
      </c>
    </row>
    <row r="820" spans="1:7" x14ac:dyDescent="0.25">
      <c r="A820" s="90" t="s">
        <v>2339</v>
      </c>
      <c r="B820" s="91" t="s">
        <v>2289</v>
      </c>
      <c r="C820" s="91" t="s">
        <v>230</v>
      </c>
      <c r="D820" s="91" t="s">
        <v>2340</v>
      </c>
      <c r="E820" s="92" t="s">
        <v>2341</v>
      </c>
      <c r="F820" s="93" t="s">
        <v>238</v>
      </c>
      <c r="G820" s="99">
        <v>1</v>
      </c>
    </row>
    <row r="821" spans="1:7" x14ac:dyDescent="0.25">
      <c r="A821" s="90" t="s">
        <v>2342</v>
      </c>
      <c r="B821" s="91" t="s">
        <v>2289</v>
      </c>
      <c r="C821" s="91" t="s">
        <v>234</v>
      </c>
      <c r="D821" s="91" t="s">
        <v>2343</v>
      </c>
      <c r="E821" s="92" t="s">
        <v>2344</v>
      </c>
      <c r="F821" s="93" t="s">
        <v>238</v>
      </c>
      <c r="G821" s="99">
        <v>2</v>
      </c>
    </row>
    <row r="822" spans="1:7" x14ac:dyDescent="0.25">
      <c r="A822" s="90" t="s">
        <v>2345</v>
      </c>
      <c r="B822" s="91" t="s">
        <v>2289</v>
      </c>
      <c r="C822" s="91" t="s">
        <v>239</v>
      </c>
      <c r="D822" s="91" t="s">
        <v>2346</v>
      </c>
      <c r="E822" s="92" t="s">
        <v>2347</v>
      </c>
      <c r="F822" s="93" t="s">
        <v>238</v>
      </c>
      <c r="G822" s="99">
        <v>5</v>
      </c>
    </row>
    <row r="823" spans="1:7" x14ac:dyDescent="0.25">
      <c r="A823" s="90" t="s">
        <v>2348</v>
      </c>
      <c r="B823" s="91" t="s">
        <v>2289</v>
      </c>
      <c r="C823" s="91" t="s">
        <v>242</v>
      </c>
      <c r="D823" s="91" t="s">
        <v>2349</v>
      </c>
      <c r="E823" s="92" t="s">
        <v>2350</v>
      </c>
      <c r="F823" s="93" t="s">
        <v>238</v>
      </c>
      <c r="G823" s="99">
        <v>1</v>
      </c>
    </row>
    <row r="824" spans="1:7" x14ac:dyDescent="0.25">
      <c r="A824" s="90" t="s">
        <v>2351</v>
      </c>
      <c r="B824" s="91" t="s">
        <v>2289</v>
      </c>
      <c r="C824" s="91" t="s">
        <v>246</v>
      </c>
      <c r="D824" s="91" t="s">
        <v>2352</v>
      </c>
      <c r="E824" s="92" t="s">
        <v>2353</v>
      </c>
      <c r="F824" s="93" t="s">
        <v>238</v>
      </c>
      <c r="G824" s="99">
        <v>2</v>
      </c>
    </row>
    <row r="825" spans="1:7" x14ac:dyDescent="0.25">
      <c r="A825" s="90" t="s">
        <v>2354</v>
      </c>
      <c r="B825" s="91" t="s">
        <v>2289</v>
      </c>
      <c r="C825" s="91" t="s">
        <v>251</v>
      </c>
      <c r="D825" s="91" t="s">
        <v>2355</v>
      </c>
      <c r="E825" s="92" t="s">
        <v>2356</v>
      </c>
      <c r="F825" s="93" t="s">
        <v>238</v>
      </c>
      <c r="G825" s="99">
        <v>3</v>
      </c>
    </row>
    <row r="826" spans="1:7" x14ac:dyDescent="0.25">
      <c r="A826" s="90" t="s">
        <v>2357</v>
      </c>
      <c r="B826" s="91" t="s">
        <v>2289</v>
      </c>
      <c r="C826" s="91" t="s">
        <v>255</v>
      </c>
      <c r="D826" s="91" t="s">
        <v>2358</v>
      </c>
      <c r="E826" s="92" t="s">
        <v>2359</v>
      </c>
      <c r="F826" s="93" t="s">
        <v>238</v>
      </c>
      <c r="G826" s="99">
        <v>1</v>
      </c>
    </row>
    <row r="827" spans="1:7" x14ac:dyDescent="0.25">
      <c r="A827" s="90" t="s">
        <v>2360</v>
      </c>
      <c r="B827" s="91" t="s">
        <v>2289</v>
      </c>
      <c r="C827" s="91" t="s">
        <v>259</v>
      </c>
      <c r="D827" s="91" t="s">
        <v>2361</v>
      </c>
      <c r="E827" s="92" t="s">
        <v>2362</v>
      </c>
      <c r="F827" s="93" t="s">
        <v>238</v>
      </c>
      <c r="G827" s="99">
        <v>2</v>
      </c>
    </row>
    <row r="828" spans="1:7" x14ac:dyDescent="0.25">
      <c r="A828" s="90" t="s">
        <v>2363</v>
      </c>
      <c r="B828" s="91" t="s">
        <v>2289</v>
      </c>
      <c r="C828" s="91" t="s">
        <v>263</v>
      </c>
      <c r="D828" s="91" t="s">
        <v>2364</v>
      </c>
      <c r="E828" s="92" t="s">
        <v>2365</v>
      </c>
      <c r="F828" s="93" t="s">
        <v>238</v>
      </c>
      <c r="G828" s="99">
        <v>2</v>
      </c>
    </row>
    <row r="829" spans="1:7" x14ac:dyDescent="0.25">
      <c r="A829" s="90" t="s">
        <v>2366</v>
      </c>
      <c r="B829" s="91" t="s">
        <v>2289</v>
      </c>
      <c r="C829" s="91" t="s">
        <v>265</v>
      </c>
      <c r="D829" s="91" t="s">
        <v>2367</v>
      </c>
      <c r="E829" s="92" t="s">
        <v>2368</v>
      </c>
      <c r="F829" s="93" t="s">
        <v>238</v>
      </c>
      <c r="G829" s="99">
        <v>4</v>
      </c>
    </row>
    <row r="830" spans="1:7" x14ac:dyDescent="0.25">
      <c r="A830" s="90" t="s">
        <v>2369</v>
      </c>
      <c r="B830" s="91" t="s">
        <v>2289</v>
      </c>
      <c r="C830" s="91" t="s">
        <v>269</v>
      </c>
      <c r="D830" s="91" t="s">
        <v>2370</v>
      </c>
      <c r="E830" s="92" t="s">
        <v>2371</v>
      </c>
      <c r="F830" s="93" t="s">
        <v>238</v>
      </c>
      <c r="G830" s="99">
        <v>3</v>
      </c>
    </row>
    <row r="831" spans="1:7" x14ac:dyDescent="0.25">
      <c r="A831" s="90" t="s">
        <v>2372</v>
      </c>
      <c r="B831" s="91" t="s">
        <v>2289</v>
      </c>
      <c r="C831" s="91" t="s">
        <v>273</v>
      </c>
      <c r="D831" s="91" t="s">
        <v>2373</v>
      </c>
      <c r="E831" s="92" t="s">
        <v>2374</v>
      </c>
      <c r="F831" s="93" t="s">
        <v>238</v>
      </c>
      <c r="G831" s="99">
        <v>3</v>
      </c>
    </row>
    <row r="832" spans="1:7" x14ac:dyDescent="0.25">
      <c r="A832" s="90" t="s">
        <v>2375</v>
      </c>
      <c r="B832" s="91" t="s">
        <v>2289</v>
      </c>
      <c r="C832" s="91" t="s">
        <v>277</v>
      </c>
      <c r="D832" s="91" t="s">
        <v>2376</v>
      </c>
      <c r="E832" s="92" t="s">
        <v>2377</v>
      </c>
      <c r="F832" s="93" t="s">
        <v>238</v>
      </c>
      <c r="G832" s="99">
        <v>1</v>
      </c>
    </row>
    <row r="833" spans="1:7" x14ac:dyDescent="0.25">
      <c r="A833" s="90" t="s">
        <v>2378</v>
      </c>
      <c r="B833" s="91" t="s">
        <v>2289</v>
      </c>
      <c r="C833" s="91" t="s">
        <v>2379</v>
      </c>
      <c r="D833" s="91" t="s">
        <v>2380</v>
      </c>
      <c r="E833" s="92" t="s">
        <v>2381</v>
      </c>
      <c r="F833" s="93" t="s">
        <v>238</v>
      </c>
      <c r="G833" s="99">
        <v>2</v>
      </c>
    </row>
    <row r="834" spans="1:7" x14ac:dyDescent="0.25">
      <c r="A834" s="90" t="s">
        <v>2382</v>
      </c>
      <c r="B834" s="91" t="s">
        <v>2289</v>
      </c>
      <c r="C834" s="91" t="s">
        <v>2383</v>
      </c>
      <c r="D834" s="91" t="s">
        <v>2384</v>
      </c>
      <c r="E834" s="92" t="s">
        <v>2385</v>
      </c>
      <c r="F834" s="93" t="s">
        <v>238</v>
      </c>
      <c r="G834" s="99">
        <v>71</v>
      </c>
    </row>
    <row r="835" spans="1:7" x14ac:dyDescent="0.25">
      <c r="A835" s="90" t="s">
        <v>2386</v>
      </c>
      <c r="B835" s="91" t="s">
        <v>2289</v>
      </c>
      <c r="C835" s="91" t="s">
        <v>2387</v>
      </c>
      <c r="D835" s="91" t="s">
        <v>2388</v>
      </c>
      <c r="E835" s="92" t="s">
        <v>2389</v>
      </c>
      <c r="F835" s="93" t="s">
        <v>238</v>
      </c>
      <c r="G835" s="99">
        <v>16</v>
      </c>
    </row>
    <row r="836" spans="1:7" x14ac:dyDescent="0.25">
      <c r="A836" s="90" t="s">
        <v>2390</v>
      </c>
      <c r="B836" s="91" t="s">
        <v>2289</v>
      </c>
      <c r="C836" s="91" t="s">
        <v>41</v>
      </c>
      <c r="D836" s="91" t="s">
        <v>2391</v>
      </c>
      <c r="E836" s="92" t="s">
        <v>2392</v>
      </c>
      <c r="F836" s="93" t="s">
        <v>238</v>
      </c>
      <c r="G836" s="99">
        <v>20</v>
      </c>
    </row>
    <row r="837" spans="1:7" ht="33.75" x14ac:dyDescent="0.25">
      <c r="A837" s="116" t="s">
        <v>2393</v>
      </c>
      <c r="B837" s="117" t="s">
        <v>2289</v>
      </c>
      <c r="C837" s="117" t="s">
        <v>283</v>
      </c>
      <c r="D837" s="117" t="s">
        <v>2394</v>
      </c>
      <c r="E837" s="118" t="s">
        <v>2395</v>
      </c>
      <c r="F837" s="119" t="s">
        <v>238</v>
      </c>
      <c r="G837" s="120">
        <v>7</v>
      </c>
    </row>
    <row r="838" spans="1:7" ht="33.75" x14ac:dyDescent="0.25">
      <c r="A838" s="116" t="s">
        <v>2397</v>
      </c>
      <c r="B838" s="117" t="s">
        <v>2289</v>
      </c>
      <c r="C838" s="117" t="s">
        <v>287</v>
      </c>
      <c r="D838" s="117" t="s">
        <v>2398</v>
      </c>
      <c r="E838" s="118" t="s">
        <v>2399</v>
      </c>
      <c r="F838" s="119" t="s">
        <v>238</v>
      </c>
      <c r="G838" s="120">
        <v>6</v>
      </c>
    </row>
    <row r="839" spans="1:7" ht="33.75" x14ac:dyDescent="0.25">
      <c r="A839" s="90" t="s">
        <v>2400</v>
      </c>
      <c r="B839" s="91" t="s">
        <v>2289</v>
      </c>
      <c r="C839" s="91" t="s">
        <v>290</v>
      </c>
      <c r="D839" s="91" t="s">
        <v>2401</v>
      </c>
      <c r="E839" s="92" t="s">
        <v>2402</v>
      </c>
      <c r="F839" s="93" t="s">
        <v>238</v>
      </c>
      <c r="G839" s="99">
        <v>7</v>
      </c>
    </row>
    <row r="840" spans="1:7" x14ac:dyDescent="0.25">
      <c r="A840" s="90" t="s">
        <v>2403</v>
      </c>
      <c r="B840" s="91" t="s">
        <v>2289</v>
      </c>
      <c r="C840" s="91" t="s">
        <v>44</v>
      </c>
      <c r="D840" s="91" t="s">
        <v>2404</v>
      </c>
      <c r="E840" s="92" t="s">
        <v>2405</v>
      </c>
      <c r="F840" s="93" t="s">
        <v>238</v>
      </c>
      <c r="G840" s="99">
        <v>6</v>
      </c>
    </row>
    <row r="841" spans="1:7" ht="33.75" x14ac:dyDescent="0.25">
      <c r="A841" s="90" t="s">
        <v>2406</v>
      </c>
      <c r="B841" s="91" t="s">
        <v>2289</v>
      </c>
      <c r="C841" s="91" t="s">
        <v>1817</v>
      </c>
      <c r="D841" s="91" t="s">
        <v>2407</v>
      </c>
      <c r="E841" s="92" t="s">
        <v>2408</v>
      </c>
      <c r="F841" s="93" t="s">
        <v>238</v>
      </c>
      <c r="G841" s="99">
        <v>6</v>
      </c>
    </row>
    <row r="842" spans="1:7" x14ac:dyDescent="0.25">
      <c r="A842" s="90" t="s">
        <v>2409</v>
      </c>
      <c r="B842" s="91" t="s">
        <v>2289</v>
      </c>
      <c r="C842" s="91" t="s">
        <v>46</v>
      </c>
      <c r="D842" s="91" t="s">
        <v>2410</v>
      </c>
      <c r="E842" s="92" t="s">
        <v>2411</v>
      </c>
      <c r="F842" s="93" t="s">
        <v>238</v>
      </c>
      <c r="G842" s="99">
        <v>174</v>
      </c>
    </row>
    <row r="843" spans="1:7" ht="22.5" x14ac:dyDescent="0.25">
      <c r="A843" s="90" t="s">
        <v>2412</v>
      </c>
      <c r="B843" s="91" t="s">
        <v>2289</v>
      </c>
      <c r="C843" s="91" t="s">
        <v>182</v>
      </c>
      <c r="D843" s="91" t="s">
        <v>2413</v>
      </c>
      <c r="E843" s="92" t="s">
        <v>2414</v>
      </c>
      <c r="F843" s="93" t="s">
        <v>238</v>
      </c>
      <c r="G843" s="99">
        <v>87</v>
      </c>
    </row>
    <row r="844" spans="1:7" x14ac:dyDescent="0.25">
      <c r="A844" s="90"/>
      <c r="B844" s="91" t="s">
        <v>2289</v>
      </c>
      <c r="C844" s="91" t="s">
        <v>1884</v>
      </c>
      <c r="D844" s="91"/>
      <c r="E844" s="92" t="s">
        <v>2415</v>
      </c>
      <c r="F844" s="93" t="s">
        <v>238</v>
      </c>
      <c r="G844" s="99">
        <v>87</v>
      </c>
    </row>
    <row r="845" spans="1:7" ht="22.5" x14ac:dyDescent="0.25">
      <c r="A845" s="90" t="s">
        <v>2416</v>
      </c>
      <c r="B845" s="91" t="s">
        <v>2289</v>
      </c>
      <c r="C845" s="91" t="s">
        <v>1884</v>
      </c>
      <c r="D845" s="91" t="s">
        <v>2417</v>
      </c>
      <c r="E845" s="92" t="s">
        <v>2418</v>
      </c>
      <c r="F845" s="93" t="s">
        <v>238</v>
      </c>
      <c r="G845" s="99">
        <v>87</v>
      </c>
    </row>
    <row r="846" spans="1:7" ht="22.5" x14ac:dyDescent="0.25">
      <c r="A846" s="90" t="s">
        <v>2419</v>
      </c>
      <c r="B846" s="91" t="s">
        <v>2289</v>
      </c>
      <c r="C846" s="91" t="s">
        <v>50</v>
      </c>
      <c r="D846" s="91" t="s">
        <v>2149</v>
      </c>
      <c r="E846" s="92" t="s">
        <v>2150</v>
      </c>
      <c r="F846" s="93" t="s">
        <v>238</v>
      </c>
      <c r="G846" s="99">
        <v>2</v>
      </c>
    </row>
    <row r="847" spans="1:7" ht="22.5" x14ac:dyDescent="0.25">
      <c r="A847" s="90" t="s">
        <v>2420</v>
      </c>
      <c r="B847" s="91" t="s">
        <v>2289</v>
      </c>
      <c r="C847" s="91" t="s">
        <v>1907</v>
      </c>
      <c r="D847" s="91" t="s">
        <v>2421</v>
      </c>
      <c r="E847" s="92" t="s">
        <v>2422</v>
      </c>
      <c r="F847" s="93" t="s">
        <v>238</v>
      </c>
      <c r="G847" s="99">
        <v>2</v>
      </c>
    </row>
    <row r="848" spans="1:7" x14ac:dyDescent="0.25">
      <c r="A848" s="90" t="s">
        <v>2423</v>
      </c>
      <c r="B848" s="91" t="s">
        <v>2289</v>
      </c>
      <c r="C848" s="91" t="s">
        <v>54</v>
      </c>
      <c r="D848" s="91" t="s">
        <v>2424</v>
      </c>
      <c r="E848" s="92" t="s">
        <v>2425</v>
      </c>
      <c r="F848" s="93" t="s">
        <v>222</v>
      </c>
      <c r="G848" s="99">
        <v>113</v>
      </c>
    </row>
    <row r="849" spans="1:7" ht="22.5" x14ac:dyDescent="0.25">
      <c r="A849" s="90" t="s">
        <v>2426</v>
      </c>
      <c r="B849" s="91" t="s">
        <v>2289</v>
      </c>
      <c r="C849" s="91" t="s">
        <v>1950</v>
      </c>
      <c r="D849" s="91" t="s">
        <v>1999</v>
      </c>
      <c r="E849" s="92" t="s">
        <v>2000</v>
      </c>
      <c r="F849" s="93" t="s">
        <v>238</v>
      </c>
      <c r="G849" s="99">
        <v>26</v>
      </c>
    </row>
    <row r="850" spans="1:7" x14ac:dyDescent="0.25">
      <c r="A850" s="90" t="s">
        <v>2427</v>
      </c>
      <c r="B850" s="91" t="s">
        <v>2289</v>
      </c>
      <c r="C850" s="91" t="s">
        <v>1954</v>
      </c>
      <c r="D850" s="91" t="s">
        <v>2428</v>
      </c>
      <c r="E850" s="92" t="s">
        <v>2429</v>
      </c>
      <c r="F850" s="93" t="s">
        <v>1827</v>
      </c>
      <c r="G850" s="98">
        <v>8.6999999999999993</v>
      </c>
    </row>
    <row r="851" spans="1:7" ht="33.75" x14ac:dyDescent="0.25">
      <c r="A851" s="90" t="s">
        <v>2430</v>
      </c>
      <c r="B851" s="91" t="s">
        <v>2289</v>
      </c>
      <c r="C851" s="91" t="s">
        <v>1958</v>
      </c>
      <c r="D851" s="91" t="s">
        <v>2431</v>
      </c>
      <c r="E851" s="92" t="s">
        <v>2432</v>
      </c>
      <c r="F851" s="93" t="s">
        <v>238</v>
      </c>
      <c r="G851" s="99">
        <v>2</v>
      </c>
    </row>
    <row r="852" spans="1:7" ht="33.75" x14ac:dyDescent="0.25">
      <c r="A852" s="90" t="s">
        <v>2433</v>
      </c>
      <c r="B852" s="91" t="s">
        <v>2289</v>
      </c>
      <c r="C852" s="91" t="s">
        <v>1962</v>
      </c>
      <c r="D852" s="91" t="s">
        <v>2434</v>
      </c>
      <c r="E852" s="92" t="s">
        <v>2435</v>
      </c>
      <c r="F852" s="93" t="s">
        <v>238</v>
      </c>
      <c r="G852" s="99">
        <v>2</v>
      </c>
    </row>
    <row r="853" spans="1:7" ht="33.75" x14ac:dyDescent="0.25">
      <c r="A853" s="90" t="s">
        <v>2436</v>
      </c>
      <c r="B853" s="91" t="s">
        <v>2289</v>
      </c>
      <c r="C853" s="91" t="s">
        <v>1966</v>
      </c>
      <c r="D853" s="91" t="s">
        <v>1979</v>
      </c>
      <c r="E853" s="92" t="s">
        <v>1980</v>
      </c>
      <c r="F853" s="93" t="s">
        <v>238</v>
      </c>
      <c r="G853" s="99">
        <v>26</v>
      </c>
    </row>
    <row r="854" spans="1:7" ht="33.75" x14ac:dyDescent="0.25">
      <c r="A854" s="90" t="s">
        <v>2437</v>
      </c>
      <c r="B854" s="91" t="s">
        <v>2289</v>
      </c>
      <c r="C854" s="91" t="s">
        <v>1970</v>
      </c>
      <c r="D854" s="91" t="s">
        <v>1983</v>
      </c>
      <c r="E854" s="92" t="s">
        <v>1984</v>
      </c>
      <c r="F854" s="93" t="s">
        <v>238</v>
      </c>
      <c r="G854" s="99">
        <v>2</v>
      </c>
    </row>
    <row r="855" spans="1:7" ht="22.5" x14ac:dyDescent="0.25">
      <c r="A855" s="90" t="s">
        <v>2438</v>
      </c>
      <c r="B855" s="91" t="s">
        <v>2289</v>
      </c>
      <c r="C855" s="91" t="s">
        <v>58</v>
      </c>
      <c r="D855" s="91" t="s">
        <v>1904</v>
      </c>
      <c r="E855" s="92" t="s">
        <v>1905</v>
      </c>
      <c r="F855" s="93" t="s">
        <v>180</v>
      </c>
      <c r="G855" s="100">
        <v>7.07</v>
      </c>
    </row>
    <row r="856" spans="1:7" ht="22.5" x14ac:dyDescent="0.25">
      <c r="A856" s="90" t="s">
        <v>2439</v>
      </c>
      <c r="B856" s="91" t="s">
        <v>2289</v>
      </c>
      <c r="C856" s="91" t="s">
        <v>2005</v>
      </c>
      <c r="D856" s="91" t="s">
        <v>1908</v>
      </c>
      <c r="E856" s="92" t="s">
        <v>1909</v>
      </c>
      <c r="F856" s="93" t="s">
        <v>489</v>
      </c>
      <c r="G856" s="98">
        <v>635.6</v>
      </c>
    </row>
    <row r="857" spans="1:7" x14ac:dyDescent="0.25">
      <c r="A857" s="90" t="s">
        <v>2440</v>
      </c>
      <c r="B857" s="91" t="s">
        <v>2289</v>
      </c>
      <c r="C857" s="91" t="s">
        <v>2441</v>
      </c>
      <c r="D857" s="91" t="s">
        <v>2442</v>
      </c>
      <c r="E857" s="92" t="s">
        <v>1929</v>
      </c>
      <c r="F857" s="93" t="s">
        <v>238</v>
      </c>
      <c r="G857" s="99">
        <v>171</v>
      </c>
    </row>
    <row r="858" spans="1:7" x14ac:dyDescent="0.25">
      <c r="A858" s="90" t="s">
        <v>2443</v>
      </c>
      <c r="B858" s="91" t="s">
        <v>2289</v>
      </c>
      <c r="C858" s="91" t="s">
        <v>2444</v>
      </c>
      <c r="D858" s="91" t="s">
        <v>2445</v>
      </c>
      <c r="E858" s="92" t="s">
        <v>1933</v>
      </c>
      <c r="F858" s="93" t="s">
        <v>238</v>
      </c>
      <c r="G858" s="99">
        <v>72</v>
      </c>
    </row>
    <row r="859" spans="1:7" x14ac:dyDescent="0.25">
      <c r="A859" s="90" t="s">
        <v>2446</v>
      </c>
      <c r="B859" s="91" t="s">
        <v>2289</v>
      </c>
      <c r="C859" s="91" t="s">
        <v>2447</v>
      </c>
      <c r="D859" s="91" t="s">
        <v>2448</v>
      </c>
      <c r="E859" s="92" t="s">
        <v>1937</v>
      </c>
      <c r="F859" s="93" t="s">
        <v>238</v>
      </c>
      <c r="G859" s="99">
        <v>38</v>
      </c>
    </row>
    <row r="860" spans="1:7" x14ac:dyDescent="0.25">
      <c r="A860" s="90" t="s">
        <v>2449</v>
      </c>
      <c r="B860" s="91" t="s">
        <v>2289</v>
      </c>
      <c r="C860" s="91" t="s">
        <v>2450</v>
      </c>
      <c r="D860" s="91" t="s">
        <v>2451</v>
      </c>
      <c r="E860" s="92" t="s">
        <v>1941</v>
      </c>
      <c r="F860" s="93" t="s">
        <v>238</v>
      </c>
      <c r="G860" s="99">
        <v>836</v>
      </c>
    </row>
    <row r="861" spans="1:7" x14ac:dyDescent="0.25">
      <c r="A861" s="90" t="s">
        <v>2452</v>
      </c>
      <c r="B861" s="91" t="s">
        <v>2289</v>
      </c>
      <c r="C861" s="91" t="s">
        <v>2453</v>
      </c>
      <c r="D861" s="91" t="s">
        <v>2454</v>
      </c>
      <c r="E861" s="92" t="s">
        <v>1945</v>
      </c>
      <c r="F861" s="93" t="s">
        <v>238</v>
      </c>
      <c r="G861" s="99">
        <v>28</v>
      </c>
    </row>
    <row r="862" spans="1:7" x14ac:dyDescent="0.25">
      <c r="A862" s="90" t="s">
        <v>2455</v>
      </c>
      <c r="B862" s="91" t="s">
        <v>2289</v>
      </c>
      <c r="C862" s="91" t="s">
        <v>2456</v>
      </c>
      <c r="D862" s="91" t="s">
        <v>2457</v>
      </c>
      <c r="E862" s="92" t="s">
        <v>2458</v>
      </c>
      <c r="F862" s="93" t="s">
        <v>238</v>
      </c>
      <c r="G862" s="99">
        <v>174</v>
      </c>
    </row>
    <row r="863" spans="1:7" x14ac:dyDescent="0.25">
      <c r="A863" s="90" t="s">
        <v>2459</v>
      </c>
      <c r="B863" s="91" t="s">
        <v>2289</v>
      </c>
      <c r="C863" s="91" t="s">
        <v>2460</v>
      </c>
      <c r="D863" s="91" t="s">
        <v>2461</v>
      </c>
      <c r="E863" s="92" t="s">
        <v>2462</v>
      </c>
      <c r="F863" s="93" t="s">
        <v>238</v>
      </c>
      <c r="G863" s="99">
        <v>174</v>
      </c>
    </row>
    <row r="864" spans="1:7" ht="22.5" x14ac:dyDescent="0.25">
      <c r="A864" s="90" t="s">
        <v>2463</v>
      </c>
      <c r="B864" s="91" t="s">
        <v>2289</v>
      </c>
      <c r="C864" s="91" t="s">
        <v>62</v>
      </c>
      <c r="D864" s="91" t="s">
        <v>1947</v>
      </c>
      <c r="E864" s="92" t="s">
        <v>1948</v>
      </c>
      <c r="F864" s="93" t="s">
        <v>180</v>
      </c>
      <c r="G864" s="100">
        <v>2.0699999999999998</v>
      </c>
    </row>
    <row r="865" spans="1:7" ht="22.5" x14ac:dyDescent="0.25">
      <c r="A865" s="90" t="s">
        <v>2464</v>
      </c>
      <c r="B865" s="91" t="s">
        <v>2289</v>
      </c>
      <c r="C865" s="91" t="s">
        <v>2013</v>
      </c>
      <c r="D865" s="91" t="s">
        <v>1951</v>
      </c>
      <c r="E865" s="92" t="s">
        <v>1952</v>
      </c>
      <c r="F865" s="93" t="s">
        <v>489</v>
      </c>
      <c r="G865" s="98">
        <v>192.3</v>
      </c>
    </row>
    <row r="866" spans="1:7" x14ac:dyDescent="0.25">
      <c r="A866" s="90" t="s">
        <v>2465</v>
      </c>
      <c r="B866" s="91" t="s">
        <v>2289</v>
      </c>
      <c r="C866" s="91" t="s">
        <v>2017</v>
      </c>
      <c r="D866" s="91" t="s">
        <v>2466</v>
      </c>
      <c r="E866" s="92" t="s">
        <v>1956</v>
      </c>
      <c r="F866" s="93" t="s">
        <v>238</v>
      </c>
      <c r="G866" s="99">
        <v>42</v>
      </c>
    </row>
    <row r="867" spans="1:7" x14ac:dyDescent="0.25">
      <c r="A867" s="90" t="s">
        <v>2467</v>
      </c>
      <c r="B867" s="91" t="s">
        <v>2289</v>
      </c>
      <c r="C867" s="91" t="s">
        <v>2021</v>
      </c>
      <c r="D867" s="91" t="s">
        <v>2468</v>
      </c>
      <c r="E867" s="92" t="s">
        <v>1960</v>
      </c>
      <c r="F867" s="93" t="s">
        <v>238</v>
      </c>
      <c r="G867" s="99">
        <v>174</v>
      </c>
    </row>
    <row r="868" spans="1:7" x14ac:dyDescent="0.25">
      <c r="A868" s="90" t="s">
        <v>2469</v>
      </c>
      <c r="B868" s="91" t="s">
        <v>2289</v>
      </c>
      <c r="C868" s="91" t="s">
        <v>2025</v>
      </c>
      <c r="D868" s="91" t="s">
        <v>2470</v>
      </c>
      <c r="E868" s="92" t="s">
        <v>1964</v>
      </c>
      <c r="F868" s="93" t="s">
        <v>238</v>
      </c>
      <c r="G868" s="99">
        <v>24</v>
      </c>
    </row>
    <row r="869" spans="1:7" x14ac:dyDescent="0.25">
      <c r="A869" s="90" t="s">
        <v>2471</v>
      </c>
      <c r="B869" s="91" t="s">
        <v>2289</v>
      </c>
      <c r="C869" s="91" t="s">
        <v>2029</v>
      </c>
      <c r="D869" s="91" t="s">
        <v>2472</v>
      </c>
      <c r="E869" s="92" t="s">
        <v>1968</v>
      </c>
      <c r="F869" s="93" t="s">
        <v>238</v>
      </c>
      <c r="G869" s="99">
        <v>358</v>
      </c>
    </row>
    <row r="870" spans="1:7" x14ac:dyDescent="0.25">
      <c r="A870" s="90" t="s">
        <v>2473</v>
      </c>
      <c r="B870" s="91" t="s">
        <v>2289</v>
      </c>
      <c r="C870" s="91" t="s">
        <v>2033</v>
      </c>
      <c r="D870" s="91" t="s">
        <v>2474</v>
      </c>
      <c r="E870" s="92" t="s">
        <v>1972</v>
      </c>
      <c r="F870" s="93" t="s">
        <v>238</v>
      </c>
      <c r="G870" s="99">
        <v>20</v>
      </c>
    </row>
    <row r="871" spans="1:7" ht="22.5" x14ac:dyDescent="0.25">
      <c r="A871" s="90" t="s">
        <v>2475</v>
      </c>
      <c r="B871" s="91" t="s">
        <v>2289</v>
      </c>
      <c r="C871" s="91" t="s">
        <v>70</v>
      </c>
      <c r="D871" s="91" t="s">
        <v>1878</v>
      </c>
      <c r="E871" s="92" t="s">
        <v>1879</v>
      </c>
      <c r="F871" s="93" t="s">
        <v>180</v>
      </c>
      <c r="G871" s="100">
        <v>2.15</v>
      </c>
    </row>
    <row r="872" spans="1:7" ht="22.5" x14ac:dyDescent="0.25">
      <c r="A872" s="90" t="s">
        <v>2476</v>
      </c>
      <c r="B872" s="91" t="s">
        <v>2289</v>
      </c>
      <c r="C872" s="91" t="s">
        <v>2040</v>
      </c>
      <c r="D872" s="91" t="s">
        <v>1881</v>
      </c>
      <c r="E872" s="92" t="s">
        <v>1882</v>
      </c>
      <c r="F872" s="93" t="s">
        <v>489</v>
      </c>
      <c r="G872" s="98">
        <v>201.7</v>
      </c>
    </row>
    <row r="873" spans="1:7" x14ac:dyDescent="0.25">
      <c r="A873" s="90" t="s">
        <v>2477</v>
      </c>
      <c r="B873" s="91" t="s">
        <v>2289</v>
      </c>
      <c r="C873" s="91" t="s">
        <v>2478</v>
      </c>
      <c r="D873" s="91" t="s">
        <v>2479</v>
      </c>
      <c r="E873" s="92" t="s">
        <v>1886</v>
      </c>
      <c r="F873" s="93" t="s">
        <v>238</v>
      </c>
      <c r="G873" s="99">
        <v>28</v>
      </c>
    </row>
    <row r="874" spans="1:7" x14ac:dyDescent="0.25">
      <c r="A874" s="90" t="s">
        <v>2480</v>
      </c>
      <c r="B874" s="91" t="s">
        <v>2289</v>
      </c>
      <c r="C874" s="91" t="s">
        <v>2481</v>
      </c>
      <c r="D874" s="91" t="s">
        <v>2482</v>
      </c>
      <c r="E874" s="92" t="s">
        <v>1890</v>
      </c>
      <c r="F874" s="93" t="s">
        <v>238</v>
      </c>
      <c r="G874" s="99">
        <v>32</v>
      </c>
    </row>
    <row r="875" spans="1:7" x14ac:dyDescent="0.25">
      <c r="A875" s="90" t="s">
        <v>2483</v>
      </c>
      <c r="B875" s="91" t="s">
        <v>2289</v>
      </c>
      <c r="C875" s="91" t="s">
        <v>2484</v>
      </c>
      <c r="D875" s="91" t="s">
        <v>2485</v>
      </c>
      <c r="E875" s="92" t="s">
        <v>1894</v>
      </c>
      <c r="F875" s="93" t="s">
        <v>238</v>
      </c>
      <c r="G875" s="99">
        <v>18</v>
      </c>
    </row>
    <row r="876" spans="1:7" x14ac:dyDescent="0.25">
      <c r="A876" s="90" t="s">
        <v>2486</v>
      </c>
      <c r="B876" s="91" t="s">
        <v>2289</v>
      </c>
      <c r="C876" s="91" t="s">
        <v>2487</v>
      </c>
      <c r="D876" s="91" t="s">
        <v>2488</v>
      </c>
      <c r="E876" s="92" t="s">
        <v>1898</v>
      </c>
      <c r="F876" s="93" t="s">
        <v>238</v>
      </c>
      <c r="G876" s="99">
        <v>176</v>
      </c>
    </row>
    <row r="877" spans="1:7" x14ac:dyDescent="0.25">
      <c r="A877" s="90" t="s">
        <v>2489</v>
      </c>
      <c r="B877" s="91" t="s">
        <v>2289</v>
      </c>
      <c r="C877" s="91" t="s">
        <v>2490</v>
      </c>
      <c r="D877" s="91" t="s">
        <v>2491</v>
      </c>
      <c r="E877" s="92" t="s">
        <v>1902</v>
      </c>
      <c r="F877" s="93" t="s">
        <v>238</v>
      </c>
      <c r="G877" s="99">
        <v>20</v>
      </c>
    </row>
    <row r="878" spans="1:7" ht="22.5" x14ac:dyDescent="0.25">
      <c r="A878" s="90" t="s">
        <v>2492</v>
      </c>
      <c r="B878" s="91" t="s">
        <v>2289</v>
      </c>
      <c r="C878" s="91" t="s">
        <v>91</v>
      </c>
      <c r="D878" s="91" t="s">
        <v>2493</v>
      </c>
      <c r="E878" s="92" t="s">
        <v>2494</v>
      </c>
      <c r="F878" s="93" t="s">
        <v>180</v>
      </c>
      <c r="G878" s="100">
        <v>0.45</v>
      </c>
    </row>
    <row r="879" spans="1:7" ht="22.5" x14ac:dyDescent="0.25">
      <c r="A879" s="90" t="s">
        <v>2495</v>
      </c>
      <c r="B879" s="91" t="s">
        <v>2289</v>
      </c>
      <c r="C879" s="91" t="s">
        <v>207</v>
      </c>
      <c r="D879" s="91" t="s">
        <v>2496</v>
      </c>
      <c r="E879" s="92" t="s">
        <v>2497</v>
      </c>
      <c r="F879" s="93" t="s">
        <v>489</v>
      </c>
      <c r="G879" s="99">
        <v>45</v>
      </c>
    </row>
    <row r="880" spans="1:7" ht="22.5" x14ac:dyDescent="0.25">
      <c r="A880" s="90" t="s">
        <v>2498</v>
      </c>
      <c r="B880" s="91" t="s">
        <v>2289</v>
      </c>
      <c r="C880" s="91" t="s">
        <v>94</v>
      </c>
      <c r="D880" s="91" t="s">
        <v>2499</v>
      </c>
      <c r="E880" s="92" t="s">
        <v>2500</v>
      </c>
      <c r="F880" s="93" t="s">
        <v>180</v>
      </c>
      <c r="G880" s="100">
        <v>0.06</v>
      </c>
    </row>
    <row r="881" spans="1:7" ht="22.5" x14ac:dyDescent="0.25">
      <c r="A881" s="90" t="s">
        <v>2501</v>
      </c>
      <c r="B881" s="91" t="s">
        <v>2289</v>
      </c>
      <c r="C881" s="91" t="s">
        <v>216</v>
      </c>
      <c r="D881" s="91" t="s">
        <v>2502</v>
      </c>
      <c r="E881" s="92" t="s">
        <v>2503</v>
      </c>
      <c r="F881" s="93" t="s">
        <v>489</v>
      </c>
      <c r="G881" s="99">
        <v>6</v>
      </c>
    </row>
    <row r="882" spans="1:7" x14ac:dyDescent="0.25">
      <c r="A882" s="90" t="s">
        <v>2504</v>
      </c>
      <c r="B882" s="91" t="s">
        <v>2289</v>
      </c>
      <c r="C882" s="91" t="s">
        <v>305</v>
      </c>
      <c r="D882" s="91" t="s">
        <v>1975</v>
      </c>
      <c r="E882" s="92" t="s">
        <v>1976</v>
      </c>
      <c r="F882" s="93" t="s">
        <v>380</v>
      </c>
      <c r="G882" s="99">
        <v>550</v>
      </c>
    </row>
    <row r="883" spans="1:7" ht="22.5" x14ac:dyDescent="0.25">
      <c r="A883" s="90" t="s">
        <v>2505</v>
      </c>
      <c r="B883" s="91" t="s">
        <v>2289</v>
      </c>
      <c r="C883" s="91" t="s">
        <v>95</v>
      </c>
      <c r="D883" s="91" t="s">
        <v>1859</v>
      </c>
      <c r="E883" s="92" t="s">
        <v>1860</v>
      </c>
      <c r="F883" s="93" t="s">
        <v>180</v>
      </c>
      <c r="G883" s="98">
        <v>1.8</v>
      </c>
    </row>
    <row r="884" spans="1:7" x14ac:dyDescent="0.25">
      <c r="A884" s="90" t="s">
        <v>2506</v>
      </c>
      <c r="B884" s="91" t="s">
        <v>2289</v>
      </c>
      <c r="C884" s="91" t="s">
        <v>224</v>
      </c>
      <c r="D884" s="91" t="s">
        <v>2507</v>
      </c>
      <c r="E884" s="92" t="s">
        <v>2508</v>
      </c>
      <c r="F884" s="93" t="s">
        <v>489</v>
      </c>
      <c r="G884" s="98">
        <v>182.2</v>
      </c>
    </row>
    <row r="885" spans="1:7" ht="22.5" x14ac:dyDescent="0.25">
      <c r="A885" s="90" t="s">
        <v>2509</v>
      </c>
      <c r="B885" s="91" t="s">
        <v>2289</v>
      </c>
      <c r="C885" s="91" t="s">
        <v>115</v>
      </c>
      <c r="D885" s="91" t="s">
        <v>1838</v>
      </c>
      <c r="E885" s="92" t="s">
        <v>1839</v>
      </c>
      <c r="F885" s="93" t="s">
        <v>180</v>
      </c>
      <c r="G885" s="98">
        <v>1.1000000000000001</v>
      </c>
    </row>
    <row r="886" spans="1:7" x14ac:dyDescent="0.25">
      <c r="A886" s="90" t="s">
        <v>2510</v>
      </c>
      <c r="B886" s="91" t="s">
        <v>2289</v>
      </c>
      <c r="C886" s="91" t="s">
        <v>231</v>
      </c>
      <c r="D886" s="91" t="s">
        <v>2511</v>
      </c>
      <c r="E886" s="92" t="s">
        <v>2512</v>
      </c>
      <c r="F886" s="93" t="s">
        <v>489</v>
      </c>
      <c r="G886" s="99">
        <v>111</v>
      </c>
    </row>
    <row r="887" spans="1:7" ht="22.5" x14ac:dyDescent="0.25">
      <c r="A887" s="90" t="s">
        <v>2513</v>
      </c>
      <c r="B887" s="91" t="s">
        <v>2289</v>
      </c>
      <c r="C887" s="91" t="s">
        <v>319</v>
      </c>
      <c r="D887" s="91" t="s">
        <v>2514</v>
      </c>
      <c r="E887" s="92" t="s">
        <v>2515</v>
      </c>
      <c r="F887" s="93" t="s">
        <v>1827</v>
      </c>
      <c r="G887" s="98">
        <v>0.8</v>
      </c>
    </row>
    <row r="888" spans="1:7" x14ac:dyDescent="0.25">
      <c r="A888" s="90" t="s">
        <v>2516</v>
      </c>
      <c r="B888" s="91" t="s">
        <v>2289</v>
      </c>
      <c r="C888" s="91" t="s">
        <v>323</v>
      </c>
      <c r="D888" s="91" t="s">
        <v>2517</v>
      </c>
      <c r="E888" s="92" t="s">
        <v>2518</v>
      </c>
      <c r="F888" s="93" t="s">
        <v>1827</v>
      </c>
      <c r="G888" s="99">
        <v>2</v>
      </c>
    </row>
    <row r="889" spans="1:7" x14ac:dyDescent="0.25">
      <c r="A889" s="90" t="s">
        <v>2519</v>
      </c>
      <c r="B889" s="91" t="s">
        <v>2289</v>
      </c>
      <c r="C889" s="91" t="s">
        <v>2520</v>
      </c>
      <c r="D889" s="91" t="s">
        <v>2521</v>
      </c>
      <c r="E889" s="92" t="s">
        <v>2522</v>
      </c>
      <c r="F889" s="93" t="s">
        <v>1827</v>
      </c>
      <c r="G889" s="99">
        <v>2</v>
      </c>
    </row>
    <row r="890" spans="1:7" x14ac:dyDescent="0.25">
      <c r="A890" s="90" t="s">
        <v>2523</v>
      </c>
      <c r="B890" s="91" t="s">
        <v>2289</v>
      </c>
      <c r="C890" s="91" t="s">
        <v>2524</v>
      </c>
      <c r="D890" s="91" t="s">
        <v>2525</v>
      </c>
      <c r="E890" s="92" t="s">
        <v>2526</v>
      </c>
      <c r="F890" s="93" t="s">
        <v>1827</v>
      </c>
      <c r="G890" s="98">
        <v>0.8</v>
      </c>
    </row>
    <row r="891" spans="1:7" x14ac:dyDescent="0.25">
      <c r="A891" s="90" t="s">
        <v>2527</v>
      </c>
      <c r="B891" s="91" t="s">
        <v>2289</v>
      </c>
      <c r="C891" s="91" t="s">
        <v>2528</v>
      </c>
      <c r="D891" s="91" t="s">
        <v>2529</v>
      </c>
      <c r="E891" s="92" t="s">
        <v>2530</v>
      </c>
      <c r="F891" s="93" t="s">
        <v>1827</v>
      </c>
      <c r="G891" s="98">
        <v>0.8</v>
      </c>
    </row>
    <row r="892" spans="1:7" x14ac:dyDescent="0.25">
      <c r="A892" s="90" t="s">
        <v>2531</v>
      </c>
      <c r="B892" s="91" t="s">
        <v>2289</v>
      </c>
      <c r="C892" s="91" t="s">
        <v>2532</v>
      </c>
      <c r="D892" s="91" t="s">
        <v>2533</v>
      </c>
      <c r="E892" s="92" t="s">
        <v>2534</v>
      </c>
      <c r="F892" s="93" t="s">
        <v>1827</v>
      </c>
      <c r="G892" s="98">
        <v>1.2</v>
      </c>
    </row>
    <row r="893" spans="1:7" x14ac:dyDescent="0.25">
      <c r="A893" s="90" t="s">
        <v>2535</v>
      </c>
      <c r="B893" s="91" t="s">
        <v>2289</v>
      </c>
      <c r="C893" s="91" t="s">
        <v>2536</v>
      </c>
      <c r="D893" s="91" t="s">
        <v>2537</v>
      </c>
      <c r="E893" s="92" t="s">
        <v>2538</v>
      </c>
      <c r="F893" s="93" t="s">
        <v>1827</v>
      </c>
      <c r="G893" s="98">
        <v>0.8</v>
      </c>
    </row>
    <row r="894" spans="1:7" x14ac:dyDescent="0.25">
      <c r="A894" s="90" t="s">
        <v>2539</v>
      </c>
      <c r="B894" s="91" t="s">
        <v>2289</v>
      </c>
      <c r="C894" s="91" t="s">
        <v>2540</v>
      </c>
      <c r="D894" s="91" t="s">
        <v>2541</v>
      </c>
      <c r="E894" s="92" t="s">
        <v>2542</v>
      </c>
      <c r="F894" s="93" t="s">
        <v>1827</v>
      </c>
      <c r="G894" s="98">
        <v>0.6</v>
      </c>
    </row>
    <row r="895" spans="1:7" x14ac:dyDescent="0.25">
      <c r="A895" s="90" t="s">
        <v>2543</v>
      </c>
      <c r="B895" s="91" t="s">
        <v>2289</v>
      </c>
      <c r="C895" s="91" t="s">
        <v>2544</v>
      </c>
      <c r="D895" s="91" t="s">
        <v>2545</v>
      </c>
      <c r="E895" s="92" t="s">
        <v>2546</v>
      </c>
      <c r="F895" s="93" t="s">
        <v>1827</v>
      </c>
      <c r="G895" s="98">
        <v>4.4000000000000004</v>
      </c>
    </row>
    <row r="896" spans="1:7" x14ac:dyDescent="0.25">
      <c r="A896" s="90" t="s">
        <v>2547</v>
      </c>
      <c r="B896" s="91" t="s">
        <v>2289</v>
      </c>
      <c r="C896" s="91" t="s">
        <v>2548</v>
      </c>
      <c r="D896" s="91" t="s">
        <v>2549</v>
      </c>
      <c r="E896" s="92" t="s">
        <v>2550</v>
      </c>
      <c r="F896" s="93" t="s">
        <v>1827</v>
      </c>
      <c r="G896" s="98">
        <v>4.5999999999999996</v>
      </c>
    </row>
    <row r="897" spans="1:7" x14ac:dyDescent="0.25">
      <c r="A897" s="90" t="s">
        <v>2551</v>
      </c>
      <c r="B897" s="91" t="s">
        <v>2289</v>
      </c>
      <c r="C897" s="91" t="s">
        <v>2552</v>
      </c>
      <c r="D897" s="91" t="s">
        <v>2553</v>
      </c>
      <c r="E897" s="92" t="s">
        <v>2554</v>
      </c>
      <c r="F897" s="93" t="s">
        <v>1827</v>
      </c>
      <c r="G897" s="98">
        <v>0.6</v>
      </c>
    </row>
    <row r="898" spans="1:7" x14ac:dyDescent="0.25">
      <c r="A898" s="90" t="s">
        <v>2555</v>
      </c>
      <c r="B898" s="91" t="s">
        <v>2289</v>
      </c>
      <c r="C898" s="91" t="s">
        <v>2556</v>
      </c>
      <c r="D898" s="91" t="s">
        <v>2557</v>
      </c>
      <c r="E898" s="92" t="s">
        <v>2558</v>
      </c>
      <c r="F898" s="93" t="s">
        <v>1827</v>
      </c>
      <c r="G898" s="98">
        <v>0.6</v>
      </c>
    </row>
    <row r="899" spans="1:7" ht="22.5" x14ac:dyDescent="0.25">
      <c r="A899" s="90" t="s">
        <v>2559</v>
      </c>
      <c r="B899" s="91" t="s">
        <v>2289</v>
      </c>
      <c r="C899" s="91" t="s">
        <v>235</v>
      </c>
      <c r="D899" s="91" t="s">
        <v>2560</v>
      </c>
      <c r="E899" s="92" t="s">
        <v>2561</v>
      </c>
      <c r="F899" s="93" t="s">
        <v>180</v>
      </c>
      <c r="G899" s="100">
        <v>0.51</v>
      </c>
    </row>
    <row r="900" spans="1:7" ht="22.5" x14ac:dyDescent="0.25">
      <c r="A900" s="90" t="s">
        <v>2562</v>
      </c>
      <c r="B900" s="91" t="s">
        <v>2289</v>
      </c>
      <c r="C900" s="91" t="s">
        <v>240</v>
      </c>
      <c r="D900" s="91" t="s">
        <v>2009</v>
      </c>
      <c r="E900" s="92" t="s">
        <v>2010</v>
      </c>
      <c r="F900" s="93" t="s">
        <v>2011</v>
      </c>
      <c r="G900" s="99">
        <v>147</v>
      </c>
    </row>
    <row r="901" spans="1:7" x14ac:dyDescent="0.25">
      <c r="A901" s="90" t="s">
        <v>2563</v>
      </c>
      <c r="B901" s="91" t="s">
        <v>2289</v>
      </c>
      <c r="C901" s="91" t="s">
        <v>243</v>
      </c>
      <c r="D901" s="91" t="s">
        <v>2564</v>
      </c>
      <c r="E901" s="92" t="s">
        <v>2027</v>
      </c>
      <c r="F901" s="93" t="s">
        <v>489</v>
      </c>
      <c r="G901" s="98">
        <v>236.5</v>
      </c>
    </row>
    <row r="902" spans="1:7" x14ac:dyDescent="0.25">
      <c r="A902" s="90" t="s">
        <v>2565</v>
      </c>
      <c r="B902" s="91" t="s">
        <v>2289</v>
      </c>
      <c r="C902" s="91" t="s">
        <v>247</v>
      </c>
      <c r="D902" s="91" t="s">
        <v>2566</v>
      </c>
      <c r="E902" s="92" t="s">
        <v>2031</v>
      </c>
      <c r="F902" s="93" t="s">
        <v>489</v>
      </c>
      <c r="G902" s="98">
        <v>227.7</v>
      </c>
    </row>
    <row r="903" spans="1:7" x14ac:dyDescent="0.25">
      <c r="A903" s="90" t="s">
        <v>2567</v>
      </c>
      <c r="B903" s="91" t="s">
        <v>2289</v>
      </c>
      <c r="C903" s="91" t="s">
        <v>2081</v>
      </c>
      <c r="D903" s="91" t="s">
        <v>2568</v>
      </c>
      <c r="E903" s="92" t="s">
        <v>2035</v>
      </c>
      <c r="F903" s="93" t="s">
        <v>489</v>
      </c>
      <c r="G903" s="98">
        <v>777.7</v>
      </c>
    </row>
    <row r="904" spans="1:7" x14ac:dyDescent="0.25">
      <c r="A904" s="90" t="s">
        <v>2569</v>
      </c>
      <c r="B904" s="91" t="s">
        <v>2289</v>
      </c>
      <c r="C904" s="91" t="s">
        <v>2570</v>
      </c>
      <c r="D904" s="91" t="s">
        <v>2571</v>
      </c>
      <c r="E904" s="92" t="s">
        <v>2572</v>
      </c>
      <c r="F904" s="93" t="s">
        <v>180</v>
      </c>
      <c r="G904" s="100">
        <v>1.98</v>
      </c>
    </row>
    <row r="905" spans="1:7" x14ac:dyDescent="0.25">
      <c r="A905" s="90" t="s">
        <v>2573</v>
      </c>
      <c r="B905" s="91" t="s">
        <v>2289</v>
      </c>
      <c r="C905" s="91" t="s">
        <v>2574</v>
      </c>
      <c r="D905" s="91" t="s">
        <v>2575</v>
      </c>
      <c r="E905" s="92" t="s">
        <v>2576</v>
      </c>
      <c r="F905" s="93" t="s">
        <v>180</v>
      </c>
      <c r="G905" s="100">
        <v>1.21</v>
      </c>
    </row>
    <row r="906" spans="1:7" x14ac:dyDescent="0.25">
      <c r="A906" s="90" t="s">
        <v>2577</v>
      </c>
      <c r="B906" s="91" t="s">
        <v>2289</v>
      </c>
      <c r="C906" s="91" t="s">
        <v>2578</v>
      </c>
      <c r="D906" s="91" t="s">
        <v>2579</v>
      </c>
      <c r="E906" s="92" t="s">
        <v>2580</v>
      </c>
      <c r="F906" s="93" t="s">
        <v>180</v>
      </c>
      <c r="G906" s="101">
        <v>0.495</v>
      </c>
    </row>
    <row r="907" spans="1:7" x14ac:dyDescent="0.25">
      <c r="A907" s="90" t="s">
        <v>2581</v>
      </c>
      <c r="B907" s="91" t="s">
        <v>2289</v>
      </c>
      <c r="C907" s="91" t="s">
        <v>2582</v>
      </c>
      <c r="D907" s="91" t="s">
        <v>2583</v>
      </c>
      <c r="E907" s="92" t="s">
        <v>2584</v>
      </c>
      <c r="F907" s="93" t="s">
        <v>180</v>
      </c>
      <c r="G907" s="101">
        <v>6.6000000000000003E-2</v>
      </c>
    </row>
    <row r="908" spans="1:7" x14ac:dyDescent="0.25">
      <c r="A908" s="90"/>
      <c r="B908" s="91"/>
      <c r="C908" s="91"/>
      <c r="D908" s="91"/>
      <c r="E908" s="123" t="s">
        <v>2585</v>
      </c>
      <c r="F908" s="93"/>
      <c r="G908" s="101"/>
    </row>
    <row r="909" spans="1:7" ht="22.5" x14ac:dyDescent="0.25">
      <c r="A909" s="90" t="s">
        <v>2586</v>
      </c>
      <c r="B909" s="91" t="s">
        <v>2289</v>
      </c>
      <c r="C909" s="91" t="s">
        <v>252</v>
      </c>
      <c r="D909" s="91" t="s">
        <v>773</v>
      </c>
      <c r="E909" s="92" t="s">
        <v>774</v>
      </c>
      <c r="F909" s="93" t="s">
        <v>185</v>
      </c>
      <c r="G909" s="100">
        <v>6.75</v>
      </c>
    </row>
    <row r="910" spans="1:7" ht="22.5" x14ac:dyDescent="0.25">
      <c r="A910" s="90" t="s">
        <v>2587</v>
      </c>
      <c r="B910" s="91" t="s">
        <v>2289</v>
      </c>
      <c r="C910" s="91" t="s">
        <v>349</v>
      </c>
      <c r="D910" s="91" t="s">
        <v>2588</v>
      </c>
      <c r="E910" s="92" t="s">
        <v>2589</v>
      </c>
      <c r="F910" s="93" t="s">
        <v>238</v>
      </c>
      <c r="G910" s="99">
        <v>45</v>
      </c>
    </row>
    <row r="911" spans="1:7" ht="22.5" x14ac:dyDescent="0.25">
      <c r="A911" s="90" t="s">
        <v>2590</v>
      </c>
      <c r="B911" s="91" t="s">
        <v>2289</v>
      </c>
      <c r="C911" s="91" t="s">
        <v>256</v>
      </c>
      <c r="D911" s="91" t="s">
        <v>1904</v>
      </c>
      <c r="E911" s="92" t="s">
        <v>1905</v>
      </c>
      <c r="F911" s="93" t="s">
        <v>180</v>
      </c>
      <c r="G911" s="98">
        <v>10.6</v>
      </c>
    </row>
    <row r="912" spans="1:7" ht="22.5" x14ac:dyDescent="0.25">
      <c r="A912" s="90" t="s">
        <v>2591</v>
      </c>
      <c r="B912" s="91" t="s">
        <v>2289</v>
      </c>
      <c r="C912" s="91" t="s">
        <v>356</v>
      </c>
      <c r="D912" s="91" t="s">
        <v>2592</v>
      </c>
      <c r="E912" s="92" t="s">
        <v>2593</v>
      </c>
      <c r="F912" s="93" t="s">
        <v>489</v>
      </c>
      <c r="G912" s="98">
        <v>952.9</v>
      </c>
    </row>
    <row r="913" spans="1:7" x14ac:dyDescent="0.25">
      <c r="A913" s="90" t="s">
        <v>2594</v>
      </c>
      <c r="B913" s="91" t="s">
        <v>2289</v>
      </c>
      <c r="C913" s="91" t="s">
        <v>358</v>
      </c>
      <c r="D913" s="91" t="s">
        <v>2595</v>
      </c>
      <c r="E913" s="92" t="s">
        <v>2596</v>
      </c>
      <c r="F913" s="93" t="s">
        <v>238</v>
      </c>
      <c r="G913" s="99">
        <v>3000</v>
      </c>
    </row>
    <row r="914" spans="1:7" x14ac:dyDescent="0.25">
      <c r="A914" s="90" t="s">
        <v>2597</v>
      </c>
      <c r="B914" s="91" t="s">
        <v>2289</v>
      </c>
      <c r="C914" s="91" t="s">
        <v>2598</v>
      </c>
      <c r="D914" s="91" t="s">
        <v>2599</v>
      </c>
      <c r="E914" s="92" t="s">
        <v>2458</v>
      </c>
      <c r="F914" s="93" t="s">
        <v>238</v>
      </c>
      <c r="G914" s="99">
        <v>12</v>
      </c>
    </row>
    <row r="915" spans="1:7" x14ac:dyDescent="0.25">
      <c r="A915" s="90" t="s">
        <v>2600</v>
      </c>
      <c r="B915" s="91" t="s">
        <v>2289</v>
      </c>
      <c r="C915" s="91" t="s">
        <v>260</v>
      </c>
      <c r="D915" s="91" t="s">
        <v>2391</v>
      </c>
      <c r="E915" s="92" t="s">
        <v>2392</v>
      </c>
      <c r="F915" s="93" t="s">
        <v>238</v>
      </c>
      <c r="G915" s="99">
        <v>4</v>
      </c>
    </row>
    <row r="916" spans="1:7" ht="22.5" x14ac:dyDescent="0.25">
      <c r="A916" s="116" t="s">
        <v>2601</v>
      </c>
      <c r="B916" s="117" t="s">
        <v>2289</v>
      </c>
      <c r="C916" s="117" t="s">
        <v>2101</v>
      </c>
      <c r="D916" s="117" t="s">
        <v>2602</v>
      </c>
      <c r="E916" s="118" t="s">
        <v>2603</v>
      </c>
      <c r="F916" s="119" t="s">
        <v>238</v>
      </c>
      <c r="G916" s="120">
        <v>4</v>
      </c>
    </row>
    <row r="917" spans="1:7" x14ac:dyDescent="0.25">
      <c r="A917" s="90" t="s">
        <v>2604</v>
      </c>
      <c r="B917" s="91" t="s">
        <v>2289</v>
      </c>
      <c r="C917" s="91" t="s">
        <v>2105</v>
      </c>
      <c r="D917" s="91" t="s">
        <v>2605</v>
      </c>
      <c r="E917" s="92" t="s">
        <v>2606</v>
      </c>
      <c r="F917" s="93" t="s">
        <v>238</v>
      </c>
      <c r="G917" s="99">
        <v>4</v>
      </c>
    </row>
    <row r="918" spans="1:7" x14ac:dyDescent="0.25">
      <c r="A918" s="90" t="s">
        <v>2607</v>
      </c>
      <c r="B918" s="91" t="s">
        <v>2289</v>
      </c>
      <c r="C918" s="91" t="s">
        <v>264</v>
      </c>
      <c r="D918" s="91" t="s">
        <v>2608</v>
      </c>
      <c r="E918" s="92" t="s">
        <v>2609</v>
      </c>
      <c r="F918" s="93" t="s">
        <v>238</v>
      </c>
      <c r="G918" s="99">
        <v>12</v>
      </c>
    </row>
    <row r="919" spans="1:7" x14ac:dyDescent="0.25">
      <c r="A919" s="116" t="s">
        <v>2610</v>
      </c>
      <c r="B919" s="117" t="s">
        <v>2289</v>
      </c>
      <c r="C919" s="117" t="s">
        <v>368</v>
      </c>
      <c r="D919" s="117" t="s">
        <v>2602</v>
      </c>
      <c r="E919" s="118" t="s">
        <v>2611</v>
      </c>
      <c r="F919" s="119" t="s">
        <v>238</v>
      </c>
      <c r="G919" s="120">
        <v>12</v>
      </c>
    </row>
    <row r="920" spans="1:7" x14ac:dyDescent="0.25">
      <c r="A920" s="90" t="s">
        <v>2612</v>
      </c>
      <c r="B920" s="91" t="s">
        <v>2289</v>
      </c>
      <c r="C920" s="91" t="s">
        <v>2115</v>
      </c>
      <c r="D920" s="91" t="s">
        <v>2613</v>
      </c>
      <c r="E920" s="92" t="s">
        <v>2614</v>
      </c>
      <c r="F920" s="93" t="s">
        <v>238</v>
      </c>
      <c r="G920" s="99">
        <v>12</v>
      </c>
    </row>
    <row r="921" spans="1:7" ht="22.5" x14ac:dyDescent="0.25">
      <c r="A921" s="90" t="s">
        <v>2615</v>
      </c>
      <c r="B921" s="91" t="s">
        <v>2289</v>
      </c>
      <c r="C921" s="91" t="s">
        <v>266</v>
      </c>
      <c r="D921" s="91" t="s">
        <v>2616</v>
      </c>
      <c r="E921" s="92" t="s">
        <v>2617</v>
      </c>
      <c r="F921" s="93" t="s">
        <v>238</v>
      </c>
      <c r="G921" s="99">
        <v>4</v>
      </c>
    </row>
    <row r="922" spans="1:7" x14ac:dyDescent="0.25">
      <c r="A922" s="116" t="s">
        <v>2618</v>
      </c>
      <c r="B922" s="117" t="s">
        <v>2289</v>
      </c>
      <c r="C922" s="117" t="s">
        <v>377</v>
      </c>
      <c r="D922" s="117" t="s">
        <v>2602</v>
      </c>
      <c r="E922" s="118" t="s">
        <v>2619</v>
      </c>
      <c r="F922" s="119" t="s">
        <v>238</v>
      </c>
      <c r="G922" s="120">
        <v>4</v>
      </c>
    </row>
    <row r="923" spans="1:7" x14ac:dyDescent="0.25">
      <c r="A923" s="116" t="s">
        <v>2620</v>
      </c>
      <c r="B923" s="117" t="s">
        <v>2289</v>
      </c>
      <c r="C923" s="117" t="s">
        <v>382</v>
      </c>
      <c r="D923" s="117" t="s">
        <v>2602</v>
      </c>
      <c r="E923" s="118" t="s">
        <v>2621</v>
      </c>
      <c r="F923" s="119" t="s">
        <v>238</v>
      </c>
      <c r="G923" s="120">
        <v>4</v>
      </c>
    </row>
    <row r="924" spans="1:7" ht="22.5" x14ac:dyDescent="0.25">
      <c r="A924" s="90" t="s">
        <v>2622</v>
      </c>
      <c r="B924" s="91" t="s">
        <v>2289</v>
      </c>
      <c r="C924" s="91" t="s">
        <v>270</v>
      </c>
      <c r="D924" s="91" t="s">
        <v>2623</v>
      </c>
      <c r="E924" s="92" t="s">
        <v>2624</v>
      </c>
      <c r="F924" s="93" t="s">
        <v>238</v>
      </c>
      <c r="G924" s="99">
        <v>4</v>
      </c>
    </row>
    <row r="925" spans="1:7" x14ac:dyDescent="0.25">
      <c r="A925" s="90" t="s">
        <v>2625</v>
      </c>
      <c r="B925" s="91" t="s">
        <v>2289</v>
      </c>
      <c r="C925" s="91" t="s">
        <v>389</v>
      </c>
      <c r="D925" s="91" t="s">
        <v>2626</v>
      </c>
      <c r="E925" s="92" t="s">
        <v>2627</v>
      </c>
      <c r="F925" s="93" t="s">
        <v>238</v>
      </c>
      <c r="G925" s="99">
        <v>4</v>
      </c>
    </row>
    <row r="926" spans="1:7" x14ac:dyDescent="0.25">
      <c r="A926" s="90"/>
      <c r="B926" s="91"/>
      <c r="C926" s="91"/>
      <c r="D926" s="91"/>
      <c r="E926" s="123" t="s">
        <v>2628</v>
      </c>
      <c r="F926" s="93"/>
      <c r="G926" s="99"/>
    </row>
    <row r="927" spans="1:7" x14ac:dyDescent="0.25">
      <c r="A927" s="90" t="s">
        <v>2629</v>
      </c>
      <c r="B927" s="91" t="s">
        <v>2289</v>
      </c>
      <c r="C927" s="91" t="s">
        <v>274</v>
      </c>
      <c r="D927" s="91" t="s">
        <v>2630</v>
      </c>
      <c r="E927" s="92" t="s">
        <v>2631</v>
      </c>
      <c r="F927" s="93" t="s">
        <v>238</v>
      </c>
      <c r="G927" s="99">
        <v>1</v>
      </c>
    </row>
    <row r="928" spans="1:7" x14ac:dyDescent="0.25">
      <c r="A928" s="116" t="s">
        <v>2632</v>
      </c>
      <c r="B928" s="117" t="s">
        <v>2289</v>
      </c>
      <c r="C928" s="117" t="s">
        <v>396</v>
      </c>
      <c r="D928" s="117" t="s">
        <v>2602</v>
      </c>
      <c r="E928" s="118" t="s">
        <v>2633</v>
      </c>
      <c r="F928" s="119" t="s">
        <v>238</v>
      </c>
      <c r="G928" s="120">
        <v>1</v>
      </c>
    </row>
    <row r="929" spans="1:7" x14ac:dyDescent="0.25">
      <c r="A929" s="90" t="s">
        <v>2634</v>
      </c>
      <c r="B929" s="91" t="s">
        <v>2289</v>
      </c>
      <c r="C929" s="91" t="s">
        <v>278</v>
      </c>
      <c r="D929" s="91" t="s">
        <v>2635</v>
      </c>
      <c r="E929" s="92" t="s">
        <v>2636</v>
      </c>
      <c r="F929" s="93" t="s">
        <v>238</v>
      </c>
      <c r="G929" s="99">
        <v>2</v>
      </c>
    </row>
    <row r="930" spans="1:7" x14ac:dyDescent="0.25">
      <c r="A930" s="116" t="s">
        <v>2637</v>
      </c>
      <c r="B930" s="117" t="s">
        <v>2289</v>
      </c>
      <c r="C930" s="117" t="s">
        <v>403</v>
      </c>
      <c r="D930" s="117" t="s">
        <v>2602</v>
      </c>
      <c r="E930" s="118" t="s">
        <v>2638</v>
      </c>
      <c r="F930" s="119" t="s">
        <v>238</v>
      </c>
      <c r="G930" s="120">
        <v>1</v>
      </c>
    </row>
    <row r="931" spans="1:7" x14ac:dyDescent="0.25">
      <c r="A931" s="116" t="s">
        <v>2639</v>
      </c>
      <c r="B931" s="117" t="s">
        <v>2289</v>
      </c>
      <c r="C931" s="117" t="s">
        <v>2640</v>
      </c>
      <c r="D931" s="117" t="s">
        <v>2602</v>
      </c>
      <c r="E931" s="118" t="s">
        <v>2641</v>
      </c>
      <c r="F931" s="119" t="s">
        <v>238</v>
      </c>
      <c r="G931" s="120">
        <v>1</v>
      </c>
    </row>
    <row r="932" spans="1:7" x14ac:dyDescent="0.25">
      <c r="A932" s="90" t="s">
        <v>2642</v>
      </c>
      <c r="B932" s="91" t="s">
        <v>2289</v>
      </c>
      <c r="C932" s="91" t="s">
        <v>407</v>
      </c>
      <c r="D932" s="91" t="s">
        <v>2643</v>
      </c>
      <c r="E932" s="92" t="s">
        <v>2644</v>
      </c>
      <c r="F932" s="93" t="s">
        <v>238</v>
      </c>
      <c r="G932" s="99">
        <v>1</v>
      </c>
    </row>
    <row r="933" spans="1:7" x14ac:dyDescent="0.25">
      <c r="A933" s="116" t="s">
        <v>2645</v>
      </c>
      <c r="B933" s="117" t="s">
        <v>2289</v>
      </c>
      <c r="C933" s="117" t="s">
        <v>411</v>
      </c>
      <c r="D933" s="117" t="s">
        <v>2602</v>
      </c>
      <c r="E933" s="118" t="s">
        <v>2646</v>
      </c>
      <c r="F933" s="119" t="s">
        <v>238</v>
      </c>
      <c r="G933" s="120">
        <v>1</v>
      </c>
    </row>
    <row r="934" spans="1:7" x14ac:dyDescent="0.25">
      <c r="A934" s="79" t="s">
        <v>50</v>
      </c>
      <c r="B934" s="299" t="s">
        <v>2647</v>
      </c>
      <c r="C934" s="299"/>
      <c r="D934" s="299"/>
      <c r="E934" s="80" t="s">
        <v>2648</v>
      </c>
      <c r="F934" s="81"/>
      <c r="G934" s="82"/>
    </row>
    <row r="935" spans="1:7" x14ac:dyDescent="0.25">
      <c r="A935" s="109"/>
      <c r="B935" s="110"/>
      <c r="C935" s="110"/>
      <c r="D935" s="110"/>
      <c r="E935" s="111" t="s">
        <v>2288</v>
      </c>
      <c r="F935" s="112"/>
      <c r="G935" s="113"/>
    </row>
    <row r="936" spans="1:7" x14ac:dyDescent="0.25">
      <c r="A936" s="85"/>
      <c r="B936" s="125"/>
      <c r="C936" s="125"/>
      <c r="D936" s="125"/>
      <c r="E936" s="126" t="s">
        <v>2649</v>
      </c>
      <c r="F936" s="86"/>
      <c r="G936" s="87"/>
    </row>
    <row r="937" spans="1:7" x14ac:dyDescent="0.25">
      <c r="A937" s="85"/>
      <c r="B937" s="125"/>
      <c r="C937" s="125"/>
      <c r="D937" s="125"/>
      <c r="E937" s="126" t="s">
        <v>2650</v>
      </c>
      <c r="F937" s="86"/>
      <c r="G937" s="87"/>
    </row>
    <row r="938" spans="1:7" x14ac:dyDescent="0.25">
      <c r="A938" s="90" t="s">
        <v>1907</v>
      </c>
      <c r="B938" s="91" t="s">
        <v>2647</v>
      </c>
      <c r="C938" s="91" t="s">
        <v>40</v>
      </c>
      <c r="D938" s="91" t="s">
        <v>2651</v>
      </c>
      <c r="E938" s="92" t="s">
        <v>2652</v>
      </c>
      <c r="F938" s="93" t="s">
        <v>238</v>
      </c>
      <c r="G938" s="99">
        <v>1</v>
      </c>
    </row>
    <row r="939" spans="1:7" x14ac:dyDescent="0.25">
      <c r="A939" s="116" t="s">
        <v>1911</v>
      </c>
      <c r="B939" s="117" t="s">
        <v>2647</v>
      </c>
      <c r="C939" s="117" t="s">
        <v>165</v>
      </c>
      <c r="D939" s="117" t="s">
        <v>2602</v>
      </c>
      <c r="E939" s="118" t="s">
        <v>2653</v>
      </c>
      <c r="F939" s="119" t="s">
        <v>238</v>
      </c>
      <c r="G939" s="120">
        <v>1</v>
      </c>
    </row>
    <row r="940" spans="1:7" x14ac:dyDescent="0.25">
      <c r="A940" s="90" t="s">
        <v>1915</v>
      </c>
      <c r="B940" s="91" t="s">
        <v>2647</v>
      </c>
      <c r="C940" s="91" t="s">
        <v>169</v>
      </c>
      <c r="D940" s="91" t="s">
        <v>2654</v>
      </c>
      <c r="E940" s="92" t="s">
        <v>2655</v>
      </c>
      <c r="F940" s="93" t="s">
        <v>238</v>
      </c>
      <c r="G940" s="99">
        <v>4</v>
      </c>
    </row>
    <row r="941" spans="1:7" x14ac:dyDescent="0.25">
      <c r="A941" s="90" t="s">
        <v>1919</v>
      </c>
      <c r="B941" s="91" t="s">
        <v>2647</v>
      </c>
      <c r="C941" s="91" t="s">
        <v>41</v>
      </c>
      <c r="D941" s="91" t="s">
        <v>2656</v>
      </c>
      <c r="E941" s="92" t="s">
        <v>2657</v>
      </c>
      <c r="F941" s="93" t="s">
        <v>238</v>
      </c>
      <c r="G941" s="99">
        <v>1</v>
      </c>
    </row>
    <row r="942" spans="1:7" x14ac:dyDescent="0.25">
      <c r="A942" s="116" t="s">
        <v>1923</v>
      </c>
      <c r="B942" s="117" t="s">
        <v>2647</v>
      </c>
      <c r="C942" s="117" t="s">
        <v>283</v>
      </c>
      <c r="D942" s="117" t="s">
        <v>2602</v>
      </c>
      <c r="E942" s="118" t="s">
        <v>2658</v>
      </c>
      <c r="F942" s="119" t="s">
        <v>238</v>
      </c>
      <c r="G942" s="120">
        <v>1</v>
      </c>
    </row>
    <row r="943" spans="1:7" x14ac:dyDescent="0.25">
      <c r="A943" s="90" t="s">
        <v>1927</v>
      </c>
      <c r="B943" s="91" t="s">
        <v>2647</v>
      </c>
      <c r="C943" s="91" t="s">
        <v>44</v>
      </c>
      <c r="D943" s="91" t="s">
        <v>2659</v>
      </c>
      <c r="E943" s="92" t="s">
        <v>2660</v>
      </c>
      <c r="F943" s="93" t="s">
        <v>371</v>
      </c>
      <c r="G943" s="101">
        <v>0.19500000000000001</v>
      </c>
    </row>
    <row r="944" spans="1:7" x14ac:dyDescent="0.25">
      <c r="A944" s="90" t="s">
        <v>1931</v>
      </c>
      <c r="B944" s="91" t="s">
        <v>2647</v>
      </c>
      <c r="C944" s="91" t="s">
        <v>1817</v>
      </c>
      <c r="D944" s="91" t="s">
        <v>2661</v>
      </c>
      <c r="E944" s="92" t="s">
        <v>2662</v>
      </c>
      <c r="F944" s="93" t="s">
        <v>238</v>
      </c>
      <c r="G944" s="99">
        <v>1</v>
      </c>
    </row>
    <row r="945" spans="1:7" x14ac:dyDescent="0.25">
      <c r="A945" s="90" t="s">
        <v>1935</v>
      </c>
      <c r="B945" s="91" t="s">
        <v>2647</v>
      </c>
      <c r="C945" s="91" t="s">
        <v>1821</v>
      </c>
      <c r="D945" s="91" t="s">
        <v>2663</v>
      </c>
      <c r="E945" s="92" t="s">
        <v>2664</v>
      </c>
      <c r="F945" s="93" t="s">
        <v>238</v>
      </c>
      <c r="G945" s="99">
        <v>1</v>
      </c>
    </row>
    <row r="946" spans="1:7" ht="33.75" x14ac:dyDescent="0.25">
      <c r="A946" s="90" t="s">
        <v>1939</v>
      </c>
      <c r="B946" s="91" t="s">
        <v>2647</v>
      </c>
      <c r="C946" s="91" t="s">
        <v>46</v>
      </c>
      <c r="D946" s="91" t="s">
        <v>2665</v>
      </c>
      <c r="E946" s="92" t="s">
        <v>2666</v>
      </c>
      <c r="F946" s="93" t="s">
        <v>238</v>
      </c>
      <c r="G946" s="99">
        <v>1</v>
      </c>
    </row>
    <row r="947" spans="1:7" x14ac:dyDescent="0.25">
      <c r="A947" s="116" t="s">
        <v>1943</v>
      </c>
      <c r="B947" s="117" t="s">
        <v>2647</v>
      </c>
      <c r="C947" s="117" t="s">
        <v>182</v>
      </c>
      <c r="D947" s="117" t="s">
        <v>2602</v>
      </c>
      <c r="E947" s="118" t="s">
        <v>2667</v>
      </c>
      <c r="F947" s="119" t="s">
        <v>238</v>
      </c>
      <c r="G947" s="120">
        <v>1</v>
      </c>
    </row>
    <row r="948" spans="1:7" x14ac:dyDescent="0.25">
      <c r="A948" s="90" t="s">
        <v>2668</v>
      </c>
      <c r="B948" s="91" t="s">
        <v>2647</v>
      </c>
      <c r="C948" s="91" t="s">
        <v>50</v>
      </c>
      <c r="D948" s="91" t="s">
        <v>2669</v>
      </c>
      <c r="E948" s="92" t="s">
        <v>2670</v>
      </c>
      <c r="F948" s="93" t="s">
        <v>238</v>
      </c>
      <c r="G948" s="99">
        <v>1</v>
      </c>
    </row>
    <row r="949" spans="1:7" x14ac:dyDescent="0.25">
      <c r="A949" s="116" t="s">
        <v>2671</v>
      </c>
      <c r="B949" s="117" t="s">
        <v>2647</v>
      </c>
      <c r="C949" s="117" t="s">
        <v>1907</v>
      </c>
      <c r="D949" s="117" t="s">
        <v>2602</v>
      </c>
      <c r="E949" s="118" t="s">
        <v>2672</v>
      </c>
      <c r="F949" s="119" t="s">
        <v>238</v>
      </c>
      <c r="G949" s="120">
        <v>1</v>
      </c>
    </row>
    <row r="950" spans="1:7" ht="22.5" x14ac:dyDescent="0.25">
      <c r="A950" s="90" t="s">
        <v>2673</v>
      </c>
      <c r="B950" s="91" t="s">
        <v>2647</v>
      </c>
      <c r="C950" s="91" t="s">
        <v>54</v>
      </c>
      <c r="D950" s="91" t="s">
        <v>2674</v>
      </c>
      <c r="E950" s="92" t="s">
        <v>2675</v>
      </c>
      <c r="F950" s="93" t="s">
        <v>238</v>
      </c>
      <c r="G950" s="99">
        <v>1</v>
      </c>
    </row>
    <row r="951" spans="1:7" x14ac:dyDescent="0.25">
      <c r="A951" s="90" t="s">
        <v>2676</v>
      </c>
      <c r="B951" s="91" t="s">
        <v>2647</v>
      </c>
      <c r="C951" s="91" t="s">
        <v>1950</v>
      </c>
      <c r="D951" s="91" t="s">
        <v>2677</v>
      </c>
      <c r="E951" s="92" t="s">
        <v>2678</v>
      </c>
      <c r="F951" s="93" t="s">
        <v>238</v>
      </c>
      <c r="G951" s="99">
        <v>1</v>
      </c>
    </row>
    <row r="952" spans="1:7" x14ac:dyDescent="0.25">
      <c r="A952" s="90" t="s">
        <v>2679</v>
      </c>
      <c r="B952" s="91" t="s">
        <v>2647</v>
      </c>
      <c r="C952" s="91" t="s">
        <v>58</v>
      </c>
      <c r="D952" s="91" t="s">
        <v>2680</v>
      </c>
      <c r="E952" s="92" t="s">
        <v>2681</v>
      </c>
      <c r="F952" s="93" t="s">
        <v>238</v>
      </c>
      <c r="G952" s="99">
        <v>1</v>
      </c>
    </row>
    <row r="953" spans="1:7" x14ac:dyDescent="0.25">
      <c r="A953" s="90" t="s">
        <v>2682</v>
      </c>
      <c r="B953" s="91" t="s">
        <v>2647</v>
      </c>
      <c r="C953" s="91" t="s">
        <v>2005</v>
      </c>
      <c r="D953" s="91" t="s">
        <v>2683</v>
      </c>
      <c r="E953" s="92" t="s">
        <v>2684</v>
      </c>
      <c r="F953" s="93" t="s">
        <v>238</v>
      </c>
      <c r="G953" s="99">
        <v>1</v>
      </c>
    </row>
    <row r="954" spans="1:7" x14ac:dyDescent="0.25">
      <c r="A954" s="90"/>
      <c r="B954" s="91"/>
      <c r="C954" s="91"/>
      <c r="D954" s="91"/>
      <c r="E954" s="128" t="s">
        <v>2685</v>
      </c>
      <c r="F954" s="93"/>
      <c r="G954" s="99"/>
    </row>
    <row r="955" spans="1:7" x14ac:dyDescent="0.25">
      <c r="A955" s="90" t="s">
        <v>2686</v>
      </c>
      <c r="B955" s="91" t="s">
        <v>2647</v>
      </c>
      <c r="C955" s="91" t="s">
        <v>62</v>
      </c>
      <c r="D955" s="91" t="s">
        <v>2687</v>
      </c>
      <c r="E955" s="92" t="s">
        <v>2688</v>
      </c>
      <c r="F955" s="93" t="s">
        <v>238</v>
      </c>
      <c r="G955" s="99">
        <v>1</v>
      </c>
    </row>
    <row r="956" spans="1:7" x14ac:dyDescent="0.25">
      <c r="A956" s="116" t="s">
        <v>2689</v>
      </c>
      <c r="B956" s="117" t="s">
        <v>2647</v>
      </c>
      <c r="C956" s="117" t="s">
        <v>2013</v>
      </c>
      <c r="D956" s="117" t="s">
        <v>2602</v>
      </c>
      <c r="E956" s="118" t="s">
        <v>2690</v>
      </c>
      <c r="F956" s="119" t="s">
        <v>238</v>
      </c>
      <c r="G956" s="120">
        <v>1</v>
      </c>
    </row>
    <row r="957" spans="1:7" x14ac:dyDescent="0.25">
      <c r="A957" s="90" t="s">
        <v>2691</v>
      </c>
      <c r="B957" s="91" t="s">
        <v>2647</v>
      </c>
      <c r="C957" s="91" t="s">
        <v>70</v>
      </c>
      <c r="D957" s="91" t="s">
        <v>2656</v>
      </c>
      <c r="E957" s="92" t="s">
        <v>2657</v>
      </c>
      <c r="F957" s="93" t="s">
        <v>238</v>
      </c>
      <c r="G957" s="99">
        <v>1</v>
      </c>
    </row>
    <row r="958" spans="1:7" x14ac:dyDescent="0.25">
      <c r="A958" s="116" t="s">
        <v>2692</v>
      </c>
      <c r="B958" s="117" t="s">
        <v>2647</v>
      </c>
      <c r="C958" s="117" t="s">
        <v>2040</v>
      </c>
      <c r="D958" s="117" t="s">
        <v>2602</v>
      </c>
      <c r="E958" s="118" t="s">
        <v>2693</v>
      </c>
      <c r="F958" s="119" t="s">
        <v>238</v>
      </c>
      <c r="G958" s="120">
        <v>1</v>
      </c>
    </row>
    <row r="959" spans="1:7" x14ac:dyDescent="0.25">
      <c r="A959" s="90" t="s">
        <v>2694</v>
      </c>
      <c r="B959" s="91" t="s">
        <v>2647</v>
      </c>
      <c r="C959" s="91" t="s">
        <v>91</v>
      </c>
      <c r="D959" s="91" t="s">
        <v>2659</v>
      </c>
      <c r="E959" s="92" t="s">
        <v>2660</v>
      </c>
      <c r="F959" s="93" t="s">
        <v>371</v>
      </c>
      <c r="G959" s="98">
        <v>0.4</v>
      </c>
    </row>
    <row r="960" spans="1:7" x14ac:dyDescent="0.25">
      <c r="A960" s="90" t="s">
        <v>2695</v>
      </c>
      <c r="B960" s="91" t="s">
        <v>2647</v>
      </c>
      <c r="C960" s="91" t="s">
        <v>207</v>
      </c>
      <c r="D960" s="91" t="s">
        <v>2696</v>
      </c>
      <c r="E960" s="92" t="s">
        <v>2697</v>
      </c>
      <c r="F960" s="93" t="s">
        <v>238</v>
      </c>
      <c r="G960" s="99">
        <v>1</v>
      </c>
    </row>
    <row r="961" spans="1:7" x14ac:dyDescent="0.25">
      <c r="A961" s="90" t="s">
        <v>2698</v>
      </c>
      <c r="B961" s="91" t="s">
        <v>2647</v>
      </c>
      <c r="C961" s="91" t="s">
        <v>2699</v>
      </c>
      <c r="D961" s="91" t="s">
        <v>2700</v>
      </c>
      <c r="E961" s="92" t="s">
        <v>2701</v>
      </c>
      <c r="F961" s="93" t="s">
        <v>238</v>
      </c>
      <c r="G961" s="99">
        <v>1</v>
      </c>
    </row>
    <row r="962" spans="1:7" x14ac:dyDescent="0.25">
      <c r="A962" s="90" t="s">
        <v>2702</v>
      </c>
      <c r="B962" s="91" t="s">
        <v>2647</v>
      </c>
      <c r="C962" s="91" t="s">
        <v>94</v>
      </c>
      <c r="D962" s="91" t="s">
        <v>2669</v>
      </c>
      <c r="E962" s="92" t="s">
        <v>2670</v>
      </c>
      <c r="F962" s="93" t="s">
        <v>238</v>
      </c>
      <c r="G962" s="99">
        <v>1</v>
      </c>
    </row>
    <row r="963" spans="1:7" x14ac:dyDescent="0.25">
      <c r="A963" s="116" t="s">
        <v>2703</v>
      </c>
      <c r="B963" s="117" t="s">
        <v>2647</v>
      </c>
      <c r="C963" s="117" t="s">
        <v>216</v>
      </c>
      <c r="D963" s="117" t="s">
        <v>2602</v>
      </c>
      <c r="E963" s="118" t="s">
        <v>2672</v>
      </c>
      <c r="F963" s="119" t="s">
        <v>238</v>
      </c>
      <c r="G963" s="120">
        <v>1</v>
      </c>
    </row>
    <row r="964" spans="1:7" x14ac:dyDescent="0.25">
      <c r="A964" s="90" t="s">
        <v>2704</v>
      </c>
      <c r="B964" s="91" t="s">
        <v>2647</v>
      </c>
      <c r="C964" s="91" t="s">
        <v>95</v>
      </c>
      <c r="D964" s="91" t="s">
        <v>2705</v>
      </c>
      <c r="E964" s="92" t="s">
        <v>2706</v>
      </c>
      <c r="F964" s="93" t="s">
        <v>238</v>
      </c>
      <c r="G964" s="99">
        <v>1</v>
      </c>
    </row>
    <row r="965" spans="1:7" x14ac:dyDescent="0.25">
      <c r="A965" s="116" t="s">
        <v>2707</v>
      </c>
      <c r="B965" s="117" t="s">
        <v>2647</v>
      </c>
      <c r="C965" s="117" t="s">
        <v>224</v>
      </c>
      <c r="D965" s="117" t="s">
        <v>2602</v>
      </c>
      <c r="E965" s="118" t="s">
        <v>2708</v>
      </c>
      <c r="F965" s="119" t="s">
        <v>238</v>
      </c>
      <c r="G965" s="120">
        <v>1</v>
      </c>
    </row>
    <row r="966" spans="1:7" x14ac:dyDescent="0.25">
      <c r="A966" s="90" t="s">
        <v>2709</v>
      </c>
      <c r="B966" s="91" t="s">
        <v>2647</v>
      </c>
      <c r="C966" s="91" t="s">
        <v>115</v>
      </c>
      <c r="D966" s="91" t="s">
        <v>2710</v>
      </c>
      <c r="E966" s="92" t="s">
        <v>2711</v>
      </c>
      <c r="F966" s="93" t="s">
        <v>371</v>
      </c>
      <c r="G966" s="100">
        <v>0.16</v>
      </c>
    </row>
    <row r="967" spans="1:7" x14ac:dyDescent="0.25">
      <c r="A967" s="90" t="s">
        <v>2712</v>
      </c>
      <c r="B967" s="91" t="s">
        <v>2647</v>
      </c>
      <c r="C967" s="91" t="s">
        <v>231</v>
      </c>
      <c r="D967" s="91" t="s">
        <v>2713</v>
      </c>
      <c r="E967" s="92" t="s">
        <v>2714</v>
      </c>
      <c r="F967" s="93" t="s">
        <v>238</v>
      </c>
      <c r="G967" s="99">
        <v>4</v>
      </c>
    </row>
    <row r="968" spans="1:7" ht="22.5" x14ac:dyDescent="0.25">
      <c r="A968" s="90" t="s">
        <v>2715</v>
      </c>
      <c r="B968" s="91" t="s">
        <v>2647</v>
      </c>
      <c r="C968" s="91" t="s">
        <v>235</v>
      </c>
      <c r="D968" s="91" t="s">
        <v>2674</v>
      </c>
      <c r="E968" s="92" t="s">
        <v>2675</v>
      </c>
      <c r="F968" s="93" t="s">
        <v>238</v>
      </c>
      <c r="G968" s="99">
        <v>1</v>
      </c>
    </row>
    <row r="969" spans="1:7" x14ac:dyDescent="0.25">
      <c r="A969" s="90" t="s">
        <v>2716</v>
      </c>
      <c r="B969" s="91" t="s">
        <v>2647</v>
      </c>
      <c r="C969" s="91" t="s">
        <v>328</v>
      </c>
      <c r="D969" s="91" t="s">
        <v>2717</v>
      </c>
      <c r="E969" s="92" t="s">
        <v>2718</v>
      </c>
      <c r="F969" s="93" t="s">
        <v>238</v>
      </c>
      <c r="G969" s="99">
        <v>1</v>
      </c>
    </row>
    <row r="970" spans="1:7" x14ac:dyDescent="0.25">
      <c r="A970" s="90" t="s">
        <v>2719</v>
      </c>
      <c r="B970" s="91" t="s">
        <v>2647</v>
      </c>
      <c r="C970" s="91" t="s">
        <v>240</v>
      </c>
      <c r="D970" s="91" t="s">
        <v>2680</v>
      </c>
      <c r="E970" s="92" t="s">
        <v>2681</v>
      </c>
      <c r="F970" s="93" t="s">
        <v>238</v>
      </c>
      <c r="G970" s="99">
        <v>63</v>
      </c>
    </row>
    <row r="971" spans="1:7" x14ac:dyDescent="0.25">
      <c r="A971" s="90" t="s">
        <v>2720</v>
      </c>
      <c r="B971" s="91" t="s">
        <v>2647</v>
      </c>
      <c r="C971" s="91" t="s">
        <v>243</v>
      </c>
      <c r="D971" s="91" t="s">
        <v>2721</v>
      </c>
      <c r="E971" s="92" t="s">
        <v>2722</v>
      </c>
      <c r="F971" s="93" t="s">
        <v>238</v>
      </c>
      <c r="G971" s="99">
        <v>5</v>
      </c>
    </row>
    <row r="972" spans="1:7" x14ac:dyDescent="0.25">
      <c r="A972" s="90" t="s">
        <v>2723</v>
      </c>
      <c r="B972" s="91" t="s">
        <v>2647</v>
      </c>
      <c r="C972" s="91" t="s">
        <v>247</v>
      </c>
      <c r="D972" s="91" t="s">
        <v>2724</v>
      </c>
      <c r="E972" s="92" t="s">
        <v>2725</v>
      </c>
      <c r="F972" s="93" t="s">
        <v>238</v>
      </c>
      <c r="G972" s="99">
        <v>12</v>
      </c>
    </row>
    <row r="973" spans="1:7" x14ac:dyDescent="0.25">
      <c r="A973" s="90" t="s">
        <v>2726</v>
      </c>
      <c r="B973" s="91" t="s">
        <v>2647</v>
      </c>
      <c r="C973" s="91" t="s">
        <v>2081</v>
      </c>
      <c r="D973" s="91" t="s">
        <v>2727</v>
      </c>
      <c r="E973" s="92" t="s">
        <v>2728</v>
      </c>
      <c r="F973" s="93" t="s">
        <v>238</v>
      </c>
      <c r="G973" s="99">
        <v>23</v>
      </c>
    </row>
    <row r="974" spans="1:7" x14ac:dyDescent="0.25">
      <c r="A974" s="90" t="s">
        <v>2729</v>
      </c>
      <c r="B974" s="91" t="s">
        <v>2647</v>
      </c>
      <c r="C974" s="91" t="s">
        <v>2570</v>
      </c>
      <c r="D974" s="91" t="s">
        <v>2730</v>
      </c>
      <c r="E974" s="92" t="s">
        <v>2731</v>
      </c>
      <c r="F974" s="93" t="s">
        <v>238</v>
      </c>
      <c r="G974" s="99">
        <v>7</v>
      </c>
    </row>
    <row r="975" spans="1:7" x14ac:dyDescent="0.25">
      <c r="A975" s="90" t="s">
        <v>2732</v>
      </c>
      <c r="B975" s="91" t="s">
        <v>2647</v>
      </c>
      <c r="C975" s="91" t="s">
        <v>2574</v>
      </c>
      <c r="D975" s="91" t="s">
        <v>2733</v>
      </c>
      <c r="E975" s="92" t="s">
        <v>2734</v>
      </c>
      <c r="F975" s="93" t="s">
        <v>238</v>
      </c>
      <c r="G975" s="99">
        <v>15</v>
      </c>
    </row>
    <row r="976" spans="1:7" ht="22.5" x14ac:dyDescent="0.25">
      <c r="A976" s="90" t="s">
        <v>2735</v>
      </c>
      <c r="B976" s="91" t="s">
        <v>2647</v>
      </c>
      <c r="C976" s="91" t="s">
        <v>2578</v>
      </c>
      <c r="D976" s="91" t="s">
        <v>2736</v>
      </c>
      <c r="E976" s="92" t="s">
        <v>2737</v>
      </c>
      <c r="F976" s="93" t="s">
        <v>238</v>
      </c>
      <c r="G976" s="99">
        <v>1</v>
      </c>
    </row>
    <row r="977" spans="1:7" x14ac:dyDescent="0.25">
      <c r="A977" s="90"/>
      <c r="B977" s="91"/>
      <c r="C977" s="91"/>
      <c r="D977" s="91"/>
      <c r="E977" s="128" t="s">
        <v>2738</v>
      </c>
      <c r="F977" s="93"/>
      <c r="G977" s="99"/>
    </row>
    <row r="978" spans="1:7" ht="22.5" x14ac:dyDescent="0.25">
      <c r="A978" s="90" t="s">
        <v>2739</v>
      </c>
      <c r="B978" s="91" t="s">
        <v>2647</v>
      </c>
      <c r="C978" s="91" t="s">
        <v>252</v>
      </c>
      <c r="D978" s="91" t="s">
        <v>2740</v>
      </c>
      <c r="E978" s="92" t="s">
        <v>2741</v>
      </c>
      <c r="F978" s="93" t="s">
        <v>363</v>
      </c>
      <c r="G978" s="101">
        <v>0.44800000000000001</v>
      </c>
    </row>
    <row r="979" spans="1:7" x14ac:dyDescent="0.25">
      <c r="A979" s="90" t="s">
        <v>2742</v>
      </c>
      <c r="B979" s="91" t="s">
        <v>2647</v>
      </c>
      <c r="C979" s="91" t="s">
        <v>349</v>
      </c>
      <c r="D979" s="91" t="s">
        <v>2743</v>
      </c>
      <c r="E979" s="92" t="s">
        <v>2744</v>
      </c>
      <c r="F979" s="93" t="s">
        <v>371</v>
      </c>
      <c r="G979" s="98">
        <v>44.8</v>
      </c>
    </row>
    <row r="980" spans="1:7" ht="22.5" x14ac:dyDescent="0.25">
      <c r="A980" s="90" t="s">
        <v>2745</v>
      </c>
      <c r="B980" s="91" t="s">
        <v>2647</v>
      </c>
      <c r="C980" s="91" t="s">
        <v>256</v>
      </c>
      <c r="D980" s="91" t="s">
        <v>2746</v>
      </c>
      <c r="E980" s="92" t="s">
        <v>2747</v>
      </c>
      <c r="F980" s="93" t="s">
        <v>363</v>
      </c>
      <c r="G980" s="101">
        <v>0.66200000000000003</v>
      </c>
    </row>
    <row r="981" spans="1:7" x14ac:dyDescent="0.25">
      <c r="A981" s="90" t="s">
        <v>2748</v>
      </c>
      <c r="B981" s="91" t="s">
        <v>2647</v>
      </c>
      <c r="C981" s="91" t="s">
        <v>356</v>
      </c>
      <c r="D981" s="91" t="s">
        <v>2749</v>
      </c>
      <c r="E981" s="92" t="s">
        <v>2750</v>
      </c>
      <c r="F981" s="93" t="s">
        <v>371</v>
      </c>
      <c r="G981" s="98">
        <v>66.2</v>
      </c>
    </row>
    <row r="982" spans="1:7" ht="22.5" x14ac:dyDescent="0.25">
      <c r="A982" s="90" t="s">
        <v>2751</v>
      </c>
      <c r="B982" s="91" t="s">
        <v>2647</v>
      </c>
      <c r="C982" s="91" t="s">
        <v>260</v>
      </c>
      <c r="D982" s="91" t="s">
        <v>2752</v>
      </c>
      <c r="E982" s="92" t="s">
        <v>2753</v>
      </c>
      <c r="F982" s="93" t="s">
        <v>363</v>
      </c>
      <c r="G982" s="101">
        <v>0.58899999999999997</v>
      </c>
    </row>
    <row r="983" spans="1:7" x14ac:dyDescent="0.25">
      <c r="A983" s="90" t="s">
        <v>2754</v>
      </c>
      <c r="B983" s="91" t="s">
        <v>2647</v>
      </c>
      <c r="C983" s="91" t="s">
        <v>2101</v>
      </c>
      <c r="D983" s="91" t="s">
        <v>2755</v>
      </c>
      <c r="E983" s="92" t="s">
        <v>2756</v>
      </c>
      <c r="F983" s="93" t="s">
        <v>371</v>
      </c>
      <c r="G983" s="98">
        <v>58.9</v>
      </c>
    </row>
    <row r="984" spans="1:7" ht="22.5" x14ac:dyDescent="0.25">
      <c r="A984" s="90" t="s">
        <v>2757</v>
      </c>
      <c r="B984" s="91" t="s">
        <v>2647</v>
      </c>
      <c r="C984" s="91" t="s">
        <v>264</v>
      </c>
      <c r="D984" s="91" t="s">
        <v>2758</v>
      </c>
      <c r="E984" s="92" t="s">
        <v>2759</v>
      </c>
      <c r="F984" s="93" t="s">
        <v>363</v>
      </c>
      <c r="G984" s="101">
        <v>0.91200000000000003</v>
      </c>
    </row>
    <row r="985" spans="1:7" x14ac:dyDescent="0.25">
      <c r="A985" s="90" t="s">
        <v>2760</v>
      </c>
      <c r="B985" s="91" t="s">
        <v>2647</v>
      </c>
      <c r="C985" s="91" t="s">
        <v>368</v>
      </c>
      <c r="D985" s="91" t="s">
        <v>2761</v>
      </c>
      <c r="E985" s="92" t="s">
        <v>2762</v>
      </c>
      <c r="F985" s="93" t="s">
        <v>371</v>
      </c>
      <c r="G985" s="98">
        <v>91.2</v>
      </c>
    </row>
    <row r="986" spans="1:7" x14ac:dyDescent="0.25">
      <c r="A986" s="90" t="s">
        <v>2763</v>
      </c>
      <c r="B986" s="91" t="s">
        <v>2647</v>
      </c>
      <c r="C986" s="91" t="s">
        <v>2115</v>
      </c>
      <c r="D986" s="91" t="s">
        <v>2764</v>
      </c>
      <c r="E986" s="92" t="s">
        <v>2765</v>
      </c>
      <c r="F986" s="93" t="s">
        <v>297</v>
      </c>
      <c r="G986" s="100">
        <v>0.15</v>
      </c>
    </row>
    <row r="987" spans="1:7" x14ac:dyDescent="0.25">
      <c r="A987" s="90"/>
      <c r="B987" s="91"/>
      <c r="C987" s="91"/>
      <c r="D987" s="91"/>
      <c r="E987" s="128" t="s">
        <v>2766</v>
      </c>
      <c r="F987" s="93"/>
      <c r="G987" s="100"/>
    </row>
    <row r="988" spans="1:7" x14ac:dyDescent="0.25">
      <c r="A988" s="90" t="s">
        <v>2767</v>
      </c>
      <c r="B988" s="91" t="s">
        <v>2647</v>
      </c>
      <c r="C988" s="91" t="s">
        <v>266</v>
      </c>
      <c r="D988" s="91" t="s">
        <v>2651</v>
      </c>
      <c r="E988" s="92" t="s">
        <v>2652</v>
      </c>
      <c r="F988" s="93" t="s">
        <v>238</v>
      </c>
      <c r="G988" s="99">
        <v>6</v>
      </c>
    </row>
    <row r="989" spans="1:7" x14ac:dyDescent="0.25">
      <c r="A989" s="116" t="s">
        <v>2768</v>
      </c>
      <c r="B989" s="117" t="s">
        <v>2647</v>
      </c>
      <c r="C989" s="117" t="s">
        <v>377</v>
      </c>
      <c r="D989" s="117" t="s">
        <v>2602</v>
      </c>
      <c r="E989" s="118" t="s">
        <v>2769</v>
      </c>
      <c r="F989" s="119" t="s">
        <v>238</v>
      </c>
      <c r="G989" s="120">
        <v>2</v>
      </c>
    </row>
    <row r="990" spans="1:7" x14ac:dyDescent="0.25">
      <c r="A990" s="116" t="s">
        <v>2770</v>
      </c>
      <c r="B990" s="117" t="s">
        <v>2647</v>
      </c>
      <c r="C990" s="117" t="s">
        <v>382</v>
      </c>
      <c r="D990" s="117" t="s">
        <v>2602</v>
      </c>
      <c r="E990" s="118" t="s">
        <v>2771</v>
      </c>
      <c r="F990" s="119" t="s">
        <v>238</v>
      </c>
      <c r="G990" s="120">
        <v>1</v>
      </c>
    </row>
    <row r="991" spans="1:7" x14ac:dyDescent="0.25">
      <c r="A991" s="116" t="s">
        <v>2772</v>
      </c>
      <c r="B991" s="117" t="s">
        <v>2647</v>
      </c>
      <c r="C991" s="117" t="s">
        <v>2773</v>
      </c>
      <c r="D991" s="117" t="s">
        <v>2602</v>
      </c>
      <c r="E991" s="118" t="s">
        <v>2774</v>
      </c>
      <c r="F991" s="119" t="s">
        <v>238</v>
      </c>
      <c r="G991" s="120">
        <v>2</v>
      </c>
    </row>
    <row r="992" spans="1:7" x14ac:dyDescent="0.25">
      <c r="A992" s="116" t="s">
        <v>2775</v>
      </c>
      <c r="B992" s="117" t="s">
        <v>2647</v>
      </c>
      <c r="C992" s="117" t="s">
        <v>2776</v>
      </c>
      <c r="D992" s="117" t="s">
        <v>2602</v>
      </c>
      <c r="E992" s="118" t="s">
        <v>2777</v>
      </c>
      <c r="F992" s="119" t="s">
        <v>238</v>
      </c>
      <c r="G992" s="120">
        <v>1</v>
      </c>
    </row>
    <row r="993" spans="1:7" x14ac:dyDescent="0.25">
      <c r="A993" s="90" t="s">
        <v>2778</v>
      </c>
      <c r="B993" s="91" t="s">
        <v>2647</v>
      </c>
      <c r="C993" s="91" t="s">
        <v>2779</v>
      </c>
      <c r="D993" s="91" t="s">
        <v>2780</v>
      </c>
      <c r="E993" s="92" t="s">
        <v>2781</v>
      </c>
      <c r="F993" s="93" t="s">
        <v>238</v>
      </c>
      <c r="G993" s="99">
        <v>6</v>
      </c>
    </row>
    <row r="994" spans="1:7" x14ac:dyDescent="0.25">
      <c r="A994" s="90" t="s">
        <v>2782</v>
      </c>
      <c r="B994" s="91" t="s">
        <v>2647</v>
      </c>
      <c r="C994" s="91" t="s">
        <v>2783</v>
      </c>
      <c r="D994" s="91" t="s">
        <v>2784</v>
      </c>
      <c r="E994" s="92" t="s">
        <v>2785</v>
      </c>
      <c r="F994" s="93" t="s">
        <v>238</v>
      </c>
      <c r="G994" s="99">
        <v>3</v>
      </c>
    </row>
    <row r="995" spans="1:7" ht="33.75" x14ac:dyDescent="0.25">
      <c r="A995" s="90" t="s">
        <v>2786</v>
      </c>
      <c r="B995" s="91" t="s">
        <v>2647</v>
      </c>
      <c r="C995" s="91" t="s">
        <v>270</v>
      </c>
      <c r="D995" s="91" t="s">
        <v>2665</v>
      </c>
      <c r="E995" s="92" t="s">
        <v>2666</v>
      </c>
      <c r="F995" s="93" t="s">
        <v>238</v>
      </c>
      <c r="G995" s="99">
        <v>3</v>
      </c>
    </row>
    <row r="996" spans="1:7" x14ac:dyDescent="0.25">
      <c r="A996" s="116" t="s">
        <v>2787</v>
      </c>
      <c r="B996" s="117" t="s">
        <v>2647</v>
      </c>
      <c r="C996" s="117" t="s">
        <v>389</v>
      </c>
      <c r="D996" s="117" t="s">
        <v>2602</v>
      </c>
      <c r="E996" s="118" t="s">
        <v>2788</v>
      </c>
      <c r="F996" s="119" t="s">
        <v>238</v>
      </c>
      <c r="G996" s="120">
        <v>3</v>
      </c>
    </row>
    <row r="997" spans="1:7" x14ac:dyDescent="0.25">
      <c r="A997" s="90" t="s">
        <v>2789</v>
      </c>
      <c r="B997" s="91" t="s">
        <v>2647</v>
      </c>
      <c r="C997" s="91" t="s">
        <v>274</v>
      </c>
      <c r="D997" s="91" t="s">
        <v>2705</v>
      </c>
      <c r="E997" s="92" t="s">
        <v>2706</v>
      </c>
      <c r="F997" s="93" t="s">
        <v>238</v>
      </c>
      <c r="G997" s="99">
        <v>3</v>
      </c>
    </row>
    <row r="998" spans="1:7" x14ac:dyDescent="0.25">
      <c r="A998" s="116" t="s">
        <v>2790</v>
      </c>
      <c r="B998" s="117" t="s">
        <v>2647</v>
      </c>
      <c r="C998" s="117" t="s">
        <v>396</v>
      </c>
      <c r="D998" s="117" t="s">
        <v>2602</v>
      </c>
      <c r="E998" s="118" t="s">
        <v>2791</v>
      </c>
      <c r="F998" s="119" t="s">
        <v>238</v>
      </c>
      <c r="G998" s="120">
        <v>2</v>
      </c>
    </row>
    <row r="999" spans="1:7" x14ac:dyDescent="0.25">
      <c r="A999" s="116" t="s">
        <v>2792</v>
      </c>
      <c r="B999" s="117" t="s">
        <v>2647</v>
      </c>
      <c r="C999" s="117" t="s">
        <v>2793</v>
      </c>
      <c r="D999" s="117" t="s">
        <v>2602</v>
      </c>
      <c r="E999" s="118" t="s">
        <v>2708</v>
      </c>
      <c r="F999" s="119" t="s">
        <v>238</v>
      </c>
      <c r="G999" s="120">
        <v>1</v>
      </c>
    </row>
    <row r="1000" spans="1:7" ht="22.5" x14ac:dyDescent="0.25">
      <c r="A1000" s="90" t="s">
        <v>2794</v>
      </c>
      <c r="B1000" s="91" t="s">
        <v>2647</v>
      </c>
      <c r="C1000" s="91" t="s">
        <v>278</v>
      </c>
      <c r="D1000" s="91" t="s">
        <v>2674</v>
      </c>
      <c r="E1000" s="92" t="s">
        <v>2675</v>
      </c>
      <c r="F1000" s="93" t="s">
        <v>238</v>
      </c>
      <c r="G1000" s="99">
        <v>3</v>
      </c>
    </row>
    <row r="1001" spans="1:7" x14ac:dyDescent="0.25">
      <c r="A1001" s="90" t="s">
        <v>2795</v>
      </c>
      <c r="B1001" s="91" t="s">
        <v>2647</v>
      </c>
      <c r="C1001" s="91" t="s">
        <v>403</v>
      </c>
      <c r="D1001" s="91" t="s">
        <v>2796</v>
      </c>
      <c r="E1001" s="92" t="s">
        <v>2797</v>
      </c>
      <c r="F1001" s="93" t="s">
        <v>238</v>
      </c>
      <c r="G1001" s="99">
        <v>2</v>
      </c>
    </row>
    <row r="1002" spans="1:7" x14ac:dyDescent="0.25">
      <c r="A1002" s="90" t="s">
        <v>2798</v>
      </c>
      <c r="B1002" s="91" t="s">
        <v>2647</v>
      </c>
      <c r="C1002" s="91" t="s">
        <v>2640</v>
      </c>
      <c r="D1002" s="91" t="s">
        <v>2799</v>
      </c>
      <c r="E1002" s="92" t="s">
        <v>2800</v>
      </c>
      <c r="F1002" s="93" t="s">
        <v>238</v>
      </c>
      <c r="G1002" s="99">
        <v>1</v>
      </c>
    </row>
    <row r="1003" spans="1:7" ht="22.5" x14ac:dyDescent="0.25">
      <c r="A1003" s="90" t="s">
        <v>2801</v>
      </c>
      <c r="B1003" s="91" t="s">
        <v>2647</v>
      </c>
      <c r="C1003" s="91" t="s">
        <v>407</v>
      </c>
      <c r="D1003" s="91" t="s">
        <v>2674</v>
      </c>
      <c r="E1003" s="92" t="s">
        <v>2675</v>
      </c>
      <c r="F1003" s="93" t="s">
        <v>238</v>
      </c>
      <c r="G1003" s="99">
        <v>2</v>
      </c>
    </row>
    <row r="1004" spans="1:7" x14ac:dyDescent="0.25">
      <c r="A1004" s="90" t="s">
        <v>2802</v>
      </c>
      <c r="B1004" s="91" t="s">
        <v>2647</v>
      </c>
      <c r="C1004" s="91" t="s">
        <v>411</v>
      </c>
      <c r="D1004" s="91" t="s">
        <v>2803</v>
      </c>
      <c r="E1004" s="92" t="s">
        <v>2804</v>
      </c>
      <c r="F1004" s="93" t="s">
        <v>238</v>
      </c>
      <c r="G1004" s="99">
        <v>1</v>
      </c>
    </row>
    <row r="1005" spans="1:7" x14ac:dyDescent="0.25">
      <c r="A1005" s="90" t="s">
        <v>2805</v>
      </c>
      <c r="B1005" s="91" t="s">
        <v>2647</v>
      </c>
      <c r="C1005" s="91" t="s">
        <v>2806</v>
      </c>
      <c r="D1005" s="91" t="s">
        <v>2807</v>
      </c>
      <c r="E1005" s="92" t="s">
        <v>2808</v>
      </c>
      <c r="F1005" s="93" t="s">
        <v>238</v>
      </c>
      <c r="G1005" s="99">
        <v>1</v>
      </c>
    </row>
    <row r="1006" spans="1:7" x14ac:dyDescent="0.25">
      <c r="A1006" s="90" t="s">
        <v>2809</v>
      </c>
      <c r="B1006" s="91" t="s">
        <v>2647</v>
      </c>
      <c r="C1006" s="91" t="s">
        <v>417</v>
      </c>
      <c r="D1006" s="91" t="s">
        <v>2710</v>
      </c>
      <c r="E1006" s="92" t="s">
        <v>2711</v>
      </c>
      <c r="F1006" s="93" t="s">
        <v>371</v>
      </c>
      <c r="G1006" s="100">
        <v>1.47</v>
      </c>
    </row>
    <row r="1007" spans="1:7" x14ac:dyDescent="0.25">
      <c r="A1007" s="90" t="s">
        <v>2810</v>
      </c>
      <c r="B1007" s="91" t="s">
        <v>2647</v>
      </c>
      <c r="C1007" s="91" t="s">
        <v>421</v>
      </c>
      <c r="D1007" s="91" t="s">
        <v>2811</v>
      </c>
      <c r="E1007" s="92" t="s">
        <v>2812</v>
      </c>
      <c r="F1007" s="93" t="s">
        <v>238</v>
      </c>
      <c r="G1007" s="99">
        <v>6</v>
      </c>
    </row>
    <row r="1008" spans="1:7" x14ac:dyDescent="0.25">
      <c r="A1008" s="90" t="s">
        <v>2813</v>
      </c>
      <c r="B1008" s="91" t="s">
        <v>2647</v>
      </c>
      <c r="C1008" s="91" t="s">
        <v>2155</v>
      </c>
      <c r="D1008" s="91" t="s">
        <v>2814</v>
      </c>
      <c r="E1008" s="92" t="s">
        <v>2815</v>
      </c>
      <c r="F1008" s="93" t="s">
        <v>238</v>
      </c>
      <c r="G1008" s="99">
        <v>3</v>
      </c>
    </row>
    <row r="1009" spans="1:7" x14ac:dyDescent="0.25">
      <c r="A1009" s="90" t="s">
        <v>2816</v>
      </c>
      <c r="B1009" s="91" t="s">
        <v>2647</v>
      </c>
      <c r="C1009" s="91" t="s">
        <v>425</v>
      </c>
      <c r="D1009" s="91" t="s">
        <v>2680</v>
      </c>
      <c r="E1009" s="92" t="s">
        <v>2681</v>
      </c>
      <c r="F1009" s="93" t="s">
        <v>238</v>
      </c>
      <c r="G1009" s="99">
        <v>62</v>
      </c>
    </row>
    <row r="1010" spans="1:7" ht="22.5" x14ac:dyDescent="0.25">
      <c r="A1010" s="90" t="s">
        <v>2817</v>
      </c>
      <c r="B1010" s="91" t="s">
        <v>2647</v>
      </c>
      <c r="C1010" s="91" t="s">
        <v>429</v>
      </c>
      <c r="D1010" s="91" t="s">
        <v>2818</v>
      </c>
      <c r="E1010" s="92" t="s">
        <v>2819</v>
      </c>
      <c r="F1010" s="93" t="s">
        <v>238</v>
      </c>
      <c r="G1010" s="99">
        <v>5</v>
      </c>
    </row>
    <row r="1011" spans="1:7" ht="22.5" x14ac:dyDescent="0.25">
      <c r="A1011" s="90" t="s">
        <v>2820</v>
      </c>
      <c r="B1011" s="91" t="s">
        <v>2647</v>
      </c>
      <c r="C1011" s="91" t="s">
        <v>2166</v>
      </c>
      <c r="D1011" s="91" t="s">
        <v>2821</v>
      </c>
      <c r="E1011" s="92" t="s">
        <v>2822</v>
      </c>
      <c r="F1011" s="93" t="s">
        <v>238</v>
      </c>
      <c r="G1011" s="99">
        <v>12</v>
      </c>
    </row>
    <row r="1012" spans="1:7" ht="22.5" x14ac:dyDescent="0.25">
      <c r="A1012" s="90" t="s">
        <v>2823</v>
      </c>
      <c r="B1012" s="91" t="s">
        <v>2647</v>
      </c>
      <c r="C1012" s="91" t="s">
        <v>2824</v>
      </c>
      <c r="D1012" s="91" t="s">
        <v>2825</v>
      </c>
      <c r="E1012" s="92" t="s">
        <v>2826</v>
      </c>
      <c r="F1012" s="93" t="s">
        <v>238</v>
      </c>
      <c r="G1012" s="99">
        <v>23</v>
      </c>
    </row>
    <row r="1013" spans="1:7" ht="22.5" x14ac:dyDescent="0.25">
      <c r="A1013" s="90" t="s">
        <v>2827</v>
      </c>
      <c r="B1013" s="91" t="s">
        <v>2647</v>
      </c>
      <c r="C1013" s="91" t="s">
        <v>2828</v>
      </c>
      <c r="D1013" s="91" t="s">
        <v>2829</v>
      </c>
      <c r="E1013" s="92" t="s">
        <v>2830</v>
      </c>
      <c r="F1013" s="93" t="s">
        <v>238</v>
      </c>
      <c r="G1013" s="99">
        <v>7</v>
      </c>
    </row>
    <row r="1014" spans="1:7" ht="22.5" x14ac:dyDescent="0.25">
      <c r="A1014" s="90" t="s">
        <v>2831</v>
      </c>
      <c r="B1014" s="91" t="s">
        <v>2647</v>
      </c>
      <c r="C1014" s="91" t="s">
        <v>2832</v>
      </c>
      <c r="D1014" s="91" t="s">
        <v>2833</v>
      </c>
      <c r="E1014" s="92" t="s">
        <v>2834</v>
      </c>
      <c r="F1014" s="93" t="s">
        <v>238</v>
      </c>
      <c r="G1014" s="99">
        <v>15</v>
      </c>
    </row>
    <row r="1015" spans="1:7" x14ac:dyDescent="0.25">
      <c r="A1015" s="90"/>
      <c r="B1015" s="91"/>
      <c r="C1015" s="91"/>
      <c r="D1015" s="91"/>
      <c r="E1015" s="128" t="s">
        <v>2738</v>
      </c>
      <c r="F1015" s="93"/>
      <c r="G1015" s="99"/>
    </row>
    <row r="1016" spans="1:7" ht="22.5" x14ac:dyDescent="0.25">
      <c r="A1016" s="90" t="s">
        <v>2835</v>
      </c>
      <c r="B1016" s="91" t="s">
        <v>2647</v>
      </c>
      <c r="C1016" s="91" t="s">
        <v>433</v>
      </c>
      <c r="D1016" s="91" t="s">
        <v>2740</v>
      </c>
      <c r="E1016" s="92" t="s">
        <v>2741</v>
      </c>
      <c r="F1016" s="93" t="s">
        <v>363</v>
      </c>
      <c r="G1016" s="101">
        <v>0.44800000000000001</v>
      </c>
    </row>
    <row r="1017" spans="1:7" x14ac:dyDescent="0.25">
      <c r="A1017" s="90" t="s">
        <v>2836</v>
      </c>
      <c r="B1017" s="91" t="s">
        <v>2647</v>
      </c>
      <c r="C1017" s="91" t="s">
        <v>2174</v>
      </c>
      <c r="D1017" s="91" t="s">
        <v>2743</v>
      </c>
      <c r="E1017" s="92" t="s">
        <v>2744</v>
      </c>
      <c r="F1017" s="93" t="s">
        <v>371</v>
      </c>
      <c r="G1017" s="98">
        <v>44.8</v>
      </c>
    </row>
    <row r="1018" spans="1:7" ht="22.5" x14ac:dyDescent="0.25">
      <c r="A1018" s="90" t="s">
        <v>2837</v>
      </c>
      <c r="B1018" s="91" t="s">
        <v>2647</v>
      </c>
      <c r="C1018" s="91" t="s">
        <v>437</v>
      </c>
      <c r="D1018" s="91" t="s">
        <v>2746</v>
      </c>
      <c r="E1018" s="92" t="s">
        <v>2747</v>
      </c>
      <c r="F1018" s="93" t="s">
        <v>363</v>
      </c>
      <c r="G1018" s="101">
        <v>0.86599999999999999</v>
      </c>
    </row>
    <row r="1019" spans="1:7" x14ac:dyDescent="0.25">
      <c r="A1019" s="90" t="s">
        <v>2838</v>
      </c>
      <c r="B1019" s="91" t="s">
        <v>2647</v>
      </c>
      <c r="C1019" s="91" t="s">
        <v>441</v>
      </c>
      <c r="D1019" s="91" t="s">
        <v>2749</v>
      </c>
      <c r="E1019" s="92" t="s">
        <v>2750</v>
      </c>
      <c r="F1019" s="93" t="s">
        <v>371</v>
      </c>
      <c r="G1019" s="98">
        <v>86.6</v>
      </c>
    </row>
    <row r="1020" spans="1:7" ht="22.5" x14ac:dyDescent="0.25">
      <c r="A1020" s="90" t="s">
        <v>2839</v>
      </c>
      <c r="B1020" s="91" t="s">
        <v>2647</v>
      </c>
      <c r="C1020" s="91" t="s">
        <v>449</v>
      </c>
      <c r="D1020" s="91" t="s">
        <v>2752</v>
      </c>
      <c r="E1020" s="92" t="s">
        <v>2753</v>
      </c>
      <c r="F1020" s="93" t="s">
        <v>363</v>
      </c>
      <c r="G1020" s="101">
        <v>1.377</v>
      </c>
    </row>
    <row r="1021" spans="1:7" x14ac:dyDescent="0.25">
      <c r="A1021" s="90" t="s">
        <v>2840</v>
      </c>
      <c r="B1021" s="91" t="s">
        <v>2647</v>
      </c>
      <c r="C1021" s="91" t="s">
        <v>453</v>
      </c>
      <c r="D1021" s="91" t="s">
        <v>2755</v>
      </c>
      <c r="E1021" s="92" t="s">
        <v>2756</v>
      </c>
      <c r="F1021" s="93" t="s">
        <v>371</v>
      </c>
      <c r="G1021" s="98">
        <v>137.69999999999999</v>
      </c>
    </row>
    <row r="1022" spans="1:7" ht="22.5" x14ac:dyDescent="0.25">
      <c r="A1022" s="90" t="s">
        <v>2841</v>
      </c>
      <c r="B1022" s="91" t="s">
        <v>2647</v>
      </c>
      <c r="C1022" s="91" t="s">
        <v>460</v>
      </c>
      <c r="D1022" s="91" t="s">
        <v>2842</v>
      </c>
      <c r="E1022" s="92" t="s">
        <v>2843</v>
      </c>
      <c r="F1022" s="93" t="s">
        <v>363</v>
      </c>
      <c r="G1022" s="101">
        <v>0.10199999999999999</v>
      </c>
    </row>
    <row r="1023" spans="1:7" x14ac:dyDescent="0.25">
      <c r="A1023" s="90" t="s">
        <v>2844</v>
      </c>
      <c r="B1023" s="91" t="s">
        <v>2647</v>
      </c>
      <c r="C1023" s="91" t="s">
        <v>464</v>
      </c>
      <c r="D1023" s="91" t="s">
        <v>2845</v>
      </c>
      <c r="E1023" s="92" t="s">
        <v>2846</v>
      </c>
      <c r="F1023" s="93" t="s">
        <v>371</v>
      </c>
      <c r="G1023" s="98">
        <v>10.199999999999999</v>
      </c>
    </row>
    <row r="1024" spans="1:7" x14ac:dyDescent="0.25">
      <c r="A1024" s="90" t="s">
        <v>2847</v>
      </c>
      <c r="B1024" s="91" t="s">
        <v>2647</v>
      </c>
      <c r="C1024" s="91" t="s">
        <v>2848</v>
      </c>
      <c r="D1024" s="91" t="s">
        <v>2764</v>
      </c>
      <c r="E1024" s="92" t="s">
        <v>2765</v>
      </c>
      <c r="F1024" s="93" t="s">
        <v>297</v>
      </c>
      <c r="G1024" s="98">
        <v>0.1</v>
      </c>
    </row>
    <row r="1025" spans="1:7" x14ac:dyDescent="0.25">
      <c r="A1025" s="79" t="s">
        <v>54</v>
      </c>
      <c r="B1025" s="299" t="s">
        <v>2849</v>
      </c>
      <c r="C1025" s="299"/>
      <c r="D1025" s="299"/>
      <c r="E1025" s="80" t="s">
        <v>2850</v>
      </c>
      <c r="F1025" s="81"/>
      <c r="G1025" s="82"/>
    </row>
    <row r="1026" spans="1:7" x14ac:dyDescent="0.25">
      <c r="A1026" s="109"/>
      <c r="B1026" s="110"/>
      <c r="C1026" s="110"/>
      <c r="D1026" s="110"/>
      <c r="E1026" s="111" t="s">
        <v>2288</v>
      </c>
      <c r="F1026" s="112"/>
      <c r="G1026" s="113"/>
    </row>
    <row r="1027" spans="1:7" x14ac:dyDescent="0.25">
      <c r="A1027" s="85"/>
      <c r="B1027" s="125"/>
      <c r="C1027" s="125"/>
      <c r="D1027" s="125"/>
      <c r="E1027" s="126" t="s">
        <v>2851</v>
      </c>
      <c r="F1027" s="86"/>
      <c r="G1027" s="87"/>
    </row>
    <row r="1028" spans="1:7" x14ac:dyDescent="0.25">
      <c r="A1028" s="90" t="s">
        <v>1950</v>
      </c>
      <c r="B1028" s="91" t="s">
        <v>2849</v>
      </c>
      <c r="C1028" s="91" t="s">
        <v>40</v>
      </c>
      <c r="D1028" s="91" t="s">
        <v>2852</v>
      </c>
      <c r="E1028" s="92" t="s">
        <v>2853</v>
      </c>
      <c r="F1028" s="93" t="s">
        <v>238</v>
      </c>
      <c r="G1028" s="99">
        <v>1</v>
      </c>
    </row>
    <row r="1029" spans="1:7" x14ac:dyDescent="0.25">
      <c r="A1029" s="116" t="s">
        <v>1954</v>
      </c>
      <c r="B1029" s="117" t="s">
        <v>2849</v>
      </c>
      <c r="C1029" s="117" t="s">
        <v>165</v>
      </c>
      <c r="D1029" s="117" t="s">
        <v>2602</v>
      </c>
      <c r="E1029" s="118" t="s">
        <v>2854</v>
      </c>
      <c r="F1029" s="119" t="s">
        <v>238</v>
      </c>
      <c r="G1029" s="120">
        <v>1</v>
      </c>
    </row>
    <row r="1030" spans="1:7" x14ac:dyDescent="0.25">
      <c r="A1030" s="90" t="s">
        <v>1958</v>
      </c>
      <c r="B1030" s="91" t="s">
        <v>2849</v>
      </c>
      <c r="C1030" s="91" t="s">
        <v>169</v>
      </c>
      <c r="D1030" s="91" t="s">
        <v>2855</v>
      </c>
      <c r="E1030" s="92" t="s">
        <v>2856</v>
      </c>
      <c r="F1030" s="93" t="s">
        <v>238</v>
      </c>
      <c r="G1030" s="99">
        <v>1</v>
      </c>
    </row>
    <row r="1031" spans="1:7" x14ac:dyDescent="0.25">
      <c r="A1031" s="90" t="s">
        <v>1962</v>
      </c>
      <c r="B1031" s="91" t="s">
        <v>2849</v>
      </c>
      <c r="C1031" s="91" t="s">
        <v>41</v>
      </c>
      <c r="D1031" s="91" t="s">
        <v>2705</v>
      </c>
      <c r="E1031" s="92" t="s">
        <v>2706</v>
      </c>
      <c r="F1031" s="93" t="s">
        <v>238</v>
      </c>
      <c r="G1031" s="99">
        <v>1</v>
      </c>
    </row>
    <row r="1032" spans="1:7" x14ac:dyDescent="0.25">
      <c r="A1032" s="116" t="s">
        <v>1966</v>
      </c>
      <c r="B1032" s="117" t="s">
        <v>2849</v>
      </c>
      <c r="C1032" s="117" t="s">
        <v>283</v>
      </c>
      <c r="D1032" s="117" t="s">
        <v>2602</v>
      </c>
      <c r="E1032" s="118" t="s">
        <v>2857</v>
      </c>
      <c r="F1032" s="119" t="s">
        <v>238</v>
      </c>
      <c r="G1032" s="120">
        <v>1</v>
      </c>
    </row>
    <row r="1033" spans="1:7" ht="22.5" x14ac:dyDescent="0.25">
      <c r="A1033" s="90" t="s">
        <v>1970</v>
      </c>
      <c r="B1033" s="91" t="s">
        <v>2849</v>
      </c>
      <c r="C1033" s="91" t="s">
        <v>44</v>
      </c>
      <c r="D1033" s="91" t="s">
        <v>2858</v>
      </c>
      <c r="E1033" s="92" t="s">
        <v>2859</v>
      </c>
      <c r="F1033" s="93" t="s">
        <v>238</v>
      </c>
      <c r="G1033" s="99">
        <v>1</v>
      </c>
    </row>
    <row r="1034" spans="1:7" x14ac:dyDescent="0.25">
      <c r="A1034" s="116" t="s">
        <v>1974</v>
      </c>
      <c r="B1034" s="117" t="s">
        <v>2849</v>
      </c>
      <c r="C1034" s="117" t="s">
        <v>1817</v>
      </c>
      <c r="D1034" s="117" t="s">
        <v>2602</v>
      </c>
      <c r="E1034" s="118" t="s">
        <v>2860</v>
      </c>
      <c r="F1034" s="119" t="s">
        <v>238</v>
      </c>
      <c r="G1034" s="120">
        <v>1</v>
      </c>
    </row>
    <row r="1035" spans="1:7" x14ac:dyDescent="0.25">
      <c r="A1035" s="90" t="s">
        <v>1978</v>
      </c>
      <c r="B1035" s="91" t="s">
        <v>2849</v>
      </c>
      <c r="C1035" s="91" t="s">
        <v>46</v>
      </c>
      <c r="D1035" s="91" t="s">
        <v>2861</v>
      </c>
      <c r="E1035" s="92" t="s">
        <v>2862</v>
      </c>
      <c r="F1035" s="93" t="s">
        <v>238</v>
      </c>
      <c r="G1035" s="99">
        <v>1</v>
      </c>
    </row>
    <row r="1036" spans="1:7" x14ac:dyDescent="0.25">
      <c r="A1036" s="90" t="s">
        <v>1982</v>
      </c>
      <c r="B1036" s="91" t="s">
        <v>2849</v>
      </c>
      <c r="C1036" s="91" t="s">
        <v>182</v>
      </c>
      <c r="D1036" s="91" t="s">
        <v>2863</v>
      </c>
      <c r="E1036" s="92" t="s">
        <v>2864</v>
      </c>
      <c r="F1036" s="93" t="s">
        <v>238</v>
      </c>
      <c r="G1036" s="99">
        <v>1</v>
      </c>
    </row>
    <row r="1037" spans="1:7" x14ac:dyDescent="0.25">
      <c r="A1037" s="90" t="s">
        <v>1986</v>
      </c>
      <c r="B1037" s="91" t="s">
        <v>2849</v>
      </c>
      <c r="C1037" s="91" t="s">
        <v>50</v>
      </c>
      <c r="D1037" s="91" t="s">
        <v>2680</v>
      </c>
      <c r="E1037" s="92" t="s">
        <v>2681</v>
      </c>
      <c r="F1037" s="93" t="s">
        <v>238</v>
      </c>
      <c r="G1037" s="99">
        <v>1</v>
      </c>
    </row>
    <row r="1038" spans="1:7" ht="22.5" x14ac:dyDescent="0.25">
      <c r="A1038" s="90" t="s">
        <v>1990</v>
      </c>
      <c r="B1038" s="91" t="s">
        <v>2849</v>
      </c>
      <c r="C1038" s="91" t="s">
        <v>1907</v>
      </c>
      <c r="D1038" s="91" t="s">
        <v>2865</v>
      </c>
      <c r="E1038" s="92" t="s">
        <v>2866</v>
      </c>
      <c r="F1038" s="93" t="s">
        <v>238</v>
      </c>
      <c r="G1038" s="99">
        <v>1</v>
      </c>
    </row>
    <row r="1039" spans="1:7" ht="22.5" x14ac:dyDescent="0.25">
      <c r="A1039" s="90" t="s">
        <v>1994</v>
      </c>
      <c r="B1039" s="91" t="s">
        <v>2849</v>
      </c>
      <c r="C1039" s="91" t="s">
        <v>54</v>
      </c>
      <c r="D1039" s="91" t="s">
        <v>2867</v>
      </c>
      <c r="E1039" s="92" t="s">
        <v>2868</v>
      </c>
      <c r="F1039" s="93" t="s">
        <v>363</v>
      </c>
      <c r="G1039" s="101">
        <v>0.14399999999999999</v>
      </c>
    </row>
    <row r="1040" spans="1:7" x14ac:dyDescent="0.25">
      <c r="A1040" s="90" t="s">
        <v>1998</v>
      </c>
      <c r="B1040" s="91" t="s">
        <v>2849</v>
      </c>
      <c r="C1040" s="91" t="s">
        <v>1950</v>
      </c>
      <c r="D1040" s="91" t="s">
        <v>2869</v>
      </c>
      <c r="E1040" s="92" t="s">
        <v>2870</v>
      </c>
      <c r="F1040" s="93" t="s">
        <v>371</v>
      </c>
      <c r="G1040" s="98">
        <v>14.4</v>
      </c>
    </row>
    <row r="1041" spans="1:7" ht="33.75" x14ac:dyDescent="0.25">
      <c r="A1041" s="90" t="s">
        <v>2871</v>
      </c>
      <c r="B1041" s="91" t="s">
        <v>2849</v>
      </c>
      <c r="C1041" s="91" t="s">
        <v>58</v>
      </c>
      <c r="D1041" s="91" t="s">
        <v>2872</v>
      </c>
      <c r="E1041" s="92" t="s">
        <v>2873</v>
      </c>
      <c r="F1041" s="93" t="s">
        <v>185</v>
      </c>
      <c r="G1041" s="100">
        <v>0.81</v>
      </c>
    </row>
    <row r="1042" spans="1:7" x14ac:dyDescent="0.25">
      <c r="A1042" s="90" t="s">
        <v>2874</v>
      </c>
      <c r="B1042" s="91" t="s">
        <v>2849</v>
      </c>
      <c r="C1042" s="91" t="s">
        <v>2005</v>
      </c>
      <c r="D1042" s="91" t="s">
        <v>2875</v>
      </c>
      <c r="E1042" s="92" t="s">
        <v>2876</v>
      </c>
      <c r="F1042" s="93" t="s">
        <v>371</v>
      </c>
      <c r="G1042" s="101">
        <v>17.495999999999999</v>
      </c>
    </row>
    <row r="1043" spans="1:7" x14ac:dyDescent="0.25">
      <c r="A1043" s="90"/>
      <c r="B1043" s="91"/>
      <c r="C1043" s="91"/>
      <c r="D1043" s="91"/>
      <c r="E1043" s="128" t="s">
        <v>2877</v>
      </c>
      <c r="F1043" s="93"/>
      <c r="G1043" s="101"/>
    </row>
    <row r="1044" spans="1:7" x14ac:dyDescent="0.25">
      <c r="A1044" s="90" t="s">
        <v>2878</v>
      </c>
      <c r="B1044" s="91" t="s">
        <v>2849</v>
      </c>
      <c r="C1044" s="91" t="s">
        <v>62</v>
      </c>
      <c r="D1044" s="91" t="s">
        <v>2879</v>
      </c>
      <c r="E1044" s="92" t="s">
        <v>2880</v>
      </c>
      <c r="F1044" s="93" t="s">
        <v>238</v>
      </c>
      <c r="G1044" s="99">
        <v>1</v>
      </c>
    </row>
    <row r="1045" spans="1:7" x14ac:dyDescent="0.25">
      <c r="A1045" s="116" t="s">
        <v>2881</v>
      </c>
      <c r="B1045" s="117" t="s">
        <v>2849</v>
      </c>
      <c r="C1045" s="117" t="s">
        <v>2013</v>
      </c>
      <c r="D1045" s="117" t="s">
        <v>2602</v>
      </c>
      <c r="E1045" s="118" t="s">
        <v>2882</v>
      </c>
      <c r="F1045" s="119" t="s">
        <v>238</v>
      </c>
      <c r="G1045" s="120">
        <v>1</v>
      </c>
    </row>
    <row r="1046" spans="1:7" x14ac:dyDescent="0.25">
      <c r="A1046" s="90" t="s">
        <v>2883</v>
      </c>
      <c r="B1046" s="91" t="s">
        <v>2849</v>
      </c>
      <c r="C1046" s="91" t="s">
        <v>2017</v>
      </c>
      <c r="D1046" s="91" t="s">
        <v>2884</v>
      </c>
      <c r="E1046" s="92" t="s">
        <v>2885</v>
      </c>
      <c r="F1046" s="93" t="s">
        <v>238</v>
      </c>
      <c r="G1046" s="99">
        <v>1</v>
      </c>
    </row>
    <row r="1047" spans="1:7" x14ac:dyDescent="0.25">
      <c r="A1047" s="90" t="s">
        <v>2886</v>
      </c>
      <c r="B1047" s="91" t="s">
        <v>2849</v>
      </c>
      <c r="C1047" s="91" t="s">
        <v>2021</v>
      </c>
      <c r="D1047" s="91" t="s">
        <v>2855</v>
      </c>
      <c r="E1047" s="92" t="s">
        <v>2856</v>
      </c>
      <c r="F1047" s="93" t="s">
        <v>238</v>
      </c>
      <c r="G1047" s="99">
        <v>1</v>
      </c>
    </row>
    <row r="1048" spans="1:7" x14ac:dyDescent="0.25">
      <c r="A1048" s="90" t="s">
        <v>2887</v>
      </c>
      <c r="B1048" s="91" t="s">
        <v>2849</v>
      </c>
      <c r="C1048" s="91" t="s">
        <v>2025</v>
      </c>
      <c r="D1048" s="91" t="s">
        <v>2888</v>
      </c>
      <c r="E1048" s="92" t="s">
        <v>2889</v>
      </c>
      <c r="F1048" s="93" t="s">
        <v>2890</v>
      </c>
      <c r="G1048" s="99">
        <v>1</v>
      </c>
    </row>
    <row r="1049" spans="1:7" x14ac:dyDescent="0.25">
      <c r="A1049" s="116" t="s">
        <v>2891</v>
      </c>
      <c r="B1049" s="117" t="s">
        <v>2849</v>
      </c>
      <c r="C1049" s="117" t="s">
        <v>2029</v>
      </c>
      <c r="D1049" s="117" t="s">
        <v>2602</v>
      </c>
      <c r="E1049" s="118" t="s">
        <v>2892</v>
      </c>
      <c r="F1049" s="119" t="s">
        <v>238</v>
      </c>
      <c r="G1049" s="120">
        <v>1</v>
      </c>
    </row>
    <row r="1050" spans="1:7" ht="22.5" x14ac:dyDescent="0.25">
      <c r="A1050" s="90" t="s">
        <v>2893</v>
      </c>
      <c r="B1050" s="91" t="s">
        <v>2849</v>
      </c>
      <c r="C1050" s="91" t="s">
        <v>70</v>
      </c>
      <c r="D1050" s="91" t="s">
        <v>2858</v>
      </c>
      <c r="E1050" s="92" t="s">
        <v>2859</v>
      </c>
      <c r="F1050" s="93" t="s">
        <v>238</v>
      </c>
      <c r="G1050" s="99">
        <v>3</v>
      </c>
    </row>
    <row r="1051" spans="1:7" x14ac:dyDescent="0.25">
      <c r="A1051" s="116" t="s">
        <v>2894</v>
      </c>
      <c r="B1051" s="117" t="s">
        <v>2849</v>
      </c>
      <c r="C1051" s="117" t="s">
        <v>2040</v>
      </c>
      <c r="D1051" s="117" t="s">
        <v>2602</v>
      </c>
      <c r="E1051" s="118" t="s">
        <v>2895</v>
      </c>
      <c r="F1051" s="119" t="s">
        <v>238</v>
      </c>
      <c r="G1051" s="120">
        <v>3</v>
      </c>
    </row>
    <row r="1052" spans="1:7" x14ac:dyDescent="0.25">
      <c r="A1052" s="90" t="s">
        <v>2896</v>
      </c>
      <c r="B1052" s="91" t="s">
        <v>2849</v>
      </c>
      <c r="C1052" s="91" t="s">
        <v>91</v>
      </c>
      <c r="D1052" s="91" t="s">
        <v>2680</v>
      </c>
      <c r="E1052" s="92" t="s">
        <v>2681</v>
      </c>
      <c r="F1052" s="93" t="s">
        <v>238</v>
      </c>
      <c r="G1052" s="99">
        <v>3</v>
      </c>
    </row>
    <row r="1053" spans="1:7" ht="22.5" x14ac:dyDescent="0.25">
      <c r="A1053" s="90" t="s">
        <v>2897</v>
      </c>
      <c r="B1053" s="91" t="s">
        <v>2849</v>
      </c>
      <c r="C1053" s="91" t="s">
        <v>207</v>
      </c>
      <c r="D1053" s="91" t="s">
        <v>2898</v>
      </c>
      <c r="E1053" s="92" t="s">
        <v>2899</v>
      </c>
      <c r="F1053" s="93" t="s">
        <v>238</v>
      </c>
      <c r="G1053" s="99">
        <v>13</v>
      </c>
    </row>
    <row r="1054" spans="1:7" ht="22.5" x14ac:dyDescent="0.25">
      <c r="A1054" s="90" t="s">
        <v>2900</v>
      </c>
      <c r="B1054" s="91" t="s">
        <v>2849</v>
      </c>
      <c r="C1054" s="91" t="s">
        <v>94</v>
      </c>
      <c r="D1054" s="91" t="s">
        <v>2867</v>
      </c>
      <c r="E1054" s="92" t="s">
        <v>2868</v>
      </c>
      <c r="F1054" s="93" t="s">
        <v>363</v>
      </c>
      <c r="G1054" s="100">
        <v>0.18</v>
      </c>
    </row>
    <row r="1055" spans="1:7" x14ac:dyDescent="0.25">
      <c r="A1055" s="90" t="s">
        <v>2901</v>
      </c>
      <c r="B1055" s="91" t="s">
        <v>2849</v>
      </c>
      <c r="C1055" s="91" t="s">
        <v>216</v>
      </c>
      <c r="D1055" s="91" t="s">
        <v>2869</v>
      </c>
      <c r="E1055" s="92" t="s">
        <v>2870</v>
      </c>
      <c r="F1055" s="93" t="s">
        <v>371</v>
      </c>
      <c r="G1055" s="99">
        <v>18</v>
      </c>
    </row>
    <row r="1056" spans="1:7" ht="33.75" x14ac:dyDescent="0.25">
      <c r="A1056" s="90" t="s">
        <v>2902</v>
      </c>
      <c r="B1056" s="91" t="s">
        <v>2849</v>
      </c>
      <c r="C1056" s="91" t="s">
        <v>95</v>
      </c>
      <c r="D1056" s="91" t="s">
        <v>2872</v>
      </c>
      <c r="E1056" s="92" t="s">
        <v>2873</v>
      </c>
      <c r="F1056" s="93" t="s">
        <v>185</v>
      </c>
      <c r="G1056" s="101">
        <v>1.0249999999999999</v>
      </c>
    </row>
    <row r="1057" spans="1:7" x14ac:dyDescent="0.25">
      <c r="A1057" s="90" t="s">
        <v>2903</v>
      </c>
      <c r="B1057" s="91" t="s">
        <v>2849</v>
      </c>
      <c r="C1057" s="91" t="s">
        <v>224</v>
      </c>
      <c r="D1057" s="91" t="s">
        <v>2875</v>
      </c>
      <c r="E1057" s="92" t="s">
        <v>2876</v>
      </c>
      <c r="F1057" s="93" t="s">
        <v>371</v>
      </c>
      <c r="G1057" s="100">
        <v>22.14</v>
      </c>
    </row>
    <row r="1058" spans="1:7" x14ac:dyDescent="0.25">
      <c r="A1058" s="90"/>
      <c r="B1058" s="91"/>
      <c r="C1058" s="91"/>
      <c r="D1058" s="91"/>
      <c r="E1058" s="128" t="s">
        <v>2904</v>
      </c>
      <c r="F1058" s="93"/>
      <c r="G1058" s="100"/>
    </row>
    <row r="1059" spans="1:7" x14ac:dyDescent="0.25">
      <c r="A1059" s="90" t="s">
        <v>2905</v>
      </c>
      <c r="B1059" s="91" t="s">
        <v>2849</v>
      </c>
      <c r="C1059" s="91" t="s">
        <v>115</v>
      </c>
      <c r="D1059" s="91" t="s">
        <v>2879</v>
      </c>
      <c r="E1059" s="92" t="s">
        <v>2880</v>
      </c>
      <c r="F1059" s="93" t="s">
        <v>238</v>
      </c>
      <c r="G1059" s="99">
        <v>1</v>
      </c>
    </row>
    <row r="1060" spans="1:7" x14ac:dyDescent="0.25">
      <c r="A1060" s="116" t="s">
        <v>2906</v>
      </c>
      <c r="B1060" s="117" t="s">
        <v>2849</v>
      </c>
      <c r="C1060" s="117" t="s">
        <v>231</v>
      </c>
      <c r="D1060" s="117" t="s">
        <v>2602</v>
      </c>
      <c r="E1060" s="118" t="s">
        <v>2907</v>
      </c>
      <c r="F1060" s="119" t="s">
        <v>238</v>
      </c>
      <c r="G1060" s="120">
        <v>1</v>
      </c>
    </row>
    <row r="1061" spans="1:7" x14ac:dyDescent="0.25">
      <c r="A1061" s="90" t="s">
        <v>2908</v>
      </c>
      <c r="B1061" s="91" t="s">
        <v>2849</v>
      </c>
      <c r="C1061" s="91" t="s">
        <v>319</v>
      </c>
      <c r="D1061" s="91" t="s">
        <v>2909</v>
      </c>
      <c r="E1061" s="92" t="s">
        <v>2910</v>
      </c>
      <c r="F1061" s="93" t="s">
        <v>238</v>
      </c>
      <c r="G1061" s="99">
        <v>1</v>
      </c>
    </row>
    <row r="1062" spans="1:7" x14ac:dyDescent="0.25">
      <c r="A1062" s="90" t="s">
        <v>2911</v>
      </c>
      <c r="B1062" s="91" t="s">
        <v>2849</v>
      </c>
      <c r="C1062" s="91" t="s">
        <v>235</v>
      </c>
      <c r="D1062" s="91" t="s">
        <v>2705</v>
      </c>
      <c r="E1062" s="92" t="s">
        <v>2706</v>
      </c>
      <c r="F1062" s="93" t="s">
        <v>238</v>
      </c>
      <c r="G1062" s="99">
        <v>1</v>
      </c>
    </row>
    <row r="1063" spans="1:7" x14ac:dyDescent="0.25">
      <c r="A1063" s="116" t="s">
        <v>2912</v>
      </c>
      <c r="B1063" s="117" t="s">
        <v>2849</v>
      </c>
      <c r="C1063" s="117" t="s">
        <v>328</v>
      </c>
      <c r="D1063" s="117" t="s">
        <v>2602</v>
      </c>
      <c r="E1063" s="118" t="s">
        <v>2857</v>
      </c>
      <c r="F1063" s="119" t="s">
        <v>238</v>
      </c>
      <c r="G1063" s="120">
        <v>1</v>
      </c>
    </row>
    <row r="1064" spans="1:7" ht="22.5" x14ac:dyDescent="0.25">
      <c r="A1064" s="90" t="s">
        <v>2913</v>
      </c>
      <c r="B1064" s="91" t="s">
        <v>2849</v>
      </c>
      <c r="C1064" s="91" t="s">
        <v>240</v>
      </c>
      <c r="D1064" s="91" t="s">
        <v>2858</v>
      </c>
      <c r="E1064" s="92" t="s">
        <v>2859</v>
      </c>
      <c r="F1064" s="93" t="s">
        <v>238</v>
      </c>
      <c r="G1064" s="99">
        <v>2</v>
      </c>
    </row>
    <row r="1065" spans="1:7" x14ac:dyDescent="0.25">
      <c r="A1065" s="90" t="s">
        <v>2914</v>
      </c>
      <c r="B1065" s="91" t="s">
        <v>2849</v>
      </c>
      <c r="C1065" s="91" t="s">
        <v>243</v>
      </c>
      <c r="D1065" s="91" t="s">
        <v>2915</v>
      </c>
      <c r="E1065" s="92" t="s">
        <v>2860</v>
      </c>
      <c r="F1065" s="93" t="s">
        <v>238</v>
      </c>
      <c r="G1065" s="99">
        <v>2</v>
      </c>
    </row>
    <row r="1066" spans="1:7" x14ac:dyDescent="0.25">
      <c r="A1066" s="90" t="s">
        <v>2916</v>
      </c>
      <c r="B1066" s="91" t="s">
        <v>2849</v>
      </c>
      <c r="C1066" s="91" t="s">
        <v>252</v>
      </c>
      <c r="D1066" s="91" t="s">
        <v>2861</v>
      </c>
      <c r="E1066" s="92" t="s">
        <v>2862</v>
      </c>
      <c r="F1066" s="93" t="s">
        <v>238</v>
      </c>
      <c r="G1066" s="99">
        <v>1</v>
      </c>
    </row>
    <row r="1067" spans="1:7" x14ac:dyDescent="0.25">
      <c r="A1067" s="90" t="s">
        <v>2917</v>
      </c>
      <c r="B1067" s="91" t="s">
        <v>2849</v>
      </c>
      <c r="C1067" s="91" t="s">
        <v>349</v>
      </c>
      <c r="D1067" s="91" t="s">
        <v>2918</v>
      </c>
      <c r="E1067" s="92" t="s">
        <v>2919</v>
      </c>
      <c r="F1067" s="93" t="s">
        <v>238</v>
      </c>
      <c r="G1067" s="99">
        <v>1</v>
      </c>
    </row>
    <row r="1068" spans="1:7" x14ac:dyDescent="0.25">
      <c r="A1068" s="90" t="s">
        <v>2920</v>
      </c>
      <c r="B1068" s="91" t="s">
        <v>2849</v>
      </c>
      <c r="C1068" s="91" t="s">
        <v>256</v>
      </c>
      <c r="D1068" s="91" t="s">
        <v>2680</v>
      </c>
      <c r="E1068" s="92" t="s">
        <v>2681</v>
      </c>
      <c r="F1068" s="93" t="s">
        <v>238</v>
      </c>
      <c r="G1068" s="99">
        <v>2</v>
      </c>
    </row>
    <row r="1069" spans="1:7" ht="22.5" x14ac:dyDescent="0.25">
      <c r="A1069" s="90" t="s">
        <v>2921</v>
      </c>
      <c r="B1069" s="91" t="s">
        <v>2849</v>
      </c>
      <c r="C1069" s="91" t="s">
        <v>356</v>
      </c>
      <c r="D1069" s="91" t="s">
        <v>2865</v>
      </c>
      <c r="E1069" s="92" t="s">
        <v>2866</v>
      </c>
      <c r="F1069" s="93" t="s">
        <v>238</v>
      </c>
      <c r="G1069" s="99">
        <v>2</v>
      </c>
    </row>
    <row r="1070" spans="1:7" ht="22.5" x14ac:dyDescent="0.25">
      <c r="A1070" s="90" t="s">
        <v>2922</v>
      </c>
      <c r="B1070" s="91" t="s">
        <v>2849</v>
      </c>
      <c r="C1070" s="91" t="s">
        <v>260</v>
      </c>
      <c r="D1070" s="91" t="s">
        <v>2867</v>
      </c>
      <c r="E1070" s="92" t="s">
        <v>2868</v>
      </c>
      <c r="F1070" s="93" t="s">
        <v>363</v>
      </c>
      <c r="G1070" s="101">
        <v>0.156</v>
      </c>
    </row>
    <row r="1071" spans="1:7" x14ac:dyDescent="0.25">
      <c r="A1071" s="90" t="s">
        <v>2923</v>
      </c>
      <c r="B1071" s="91" t="s">
        <v>2849</v>
      </c>
      <c r="C1071" s="91" t="s">
        <v>2101</v>
      </c>
      <c r="D1071" s="91" t="s">
        <v>2869</v>
      </c>
      <c r="E1071" s="92" t="s">
        <v>2870</v>
      </c>
      <c r="F1071" s="93" t="s">
        <v>371</v>
      </c>
      <c r="G1071" s="98">
        <v>15.6</v>
      </c>
    </row>
    <row r="1072" spans="1:7" ht="33.75" x14ac:dyDescent="0.25">
      <c r="A1072" s="90" t="s">
        <v>2924</v>
      </c>
      <c r="B1072" s="91" t="s">
        <v>2849</v>
      </c>
      <c r="C1072" s="91" t="s">
        <v>264</v>
      </c>
      <c r="D1072" s="91" t="s">
        <v>2872</v>
      </c>
      <c r="E1072" s="92" t="s">
        <v>2873</v>
      </c>
      <c r="F1072" s="93" t="s">
        <v>185</v>
      </c>
      <c r="G1072" s="100">
        <v>0.85</v>
      </c>
    </row>
    <row r="1073" spans="1:7" x14ac:dyDescent="0.25">
      <c r="A1073" s="90" t="s">
        <v>2925</v>
      </c>
      <c r="B1073" s="91" t="s">
        <v>2849</v>
      </c>
      <c r="C1073" s="91" t="s">
        <v>368</v>
      </c>
      <c r="D1073" s="91" t="s">
        <v>2875</v>
      </c>
      <c r="E1073" s="92" t="s">
        <v>2876</v>
      </c>
      <c r="F1073" s="93" t="s">
        <v>371</v>
      </c>
      <c r="G1073" s="100">
        <v>18.36</v>
      </c>
    </row>
    <row r="1074" spans="1:7" x14ac:dyDescent="0.25">
      <c r="A1074" s="90"/>
      <c r="B1074" s="91"/>
      <c r="C1074" s="91"/>
      <c r="D1074" s="91"/>
      <c r="E1074" s="128" t="s">
        <v>2926</v>
      </c>
      <c r="F1074" s="93"/>
      <c r="G1074" s="100"/>
    </row>
    <row r="1075" spans="1:7" ht="22.5" x14ac:dyDescent="0.25">
      <c r="A1075" s="90" t="s">
        <v>2927</v>
      </c>
      <c r="B1075" s="91" t="s">
        <v>2849</v>
      </c>
      <c r="C1075" s="91" t="s">
        <v>266</v>
      </c>
      <c r="D1075" s="91" t="s">
        <v>2858</v>
      </c>
      <c r="E1075" s="92" t="s">
        <v>2859</v>
      </c>
      <c r="F1075" s="93" t="s">
        <v>238</v>
      </c>
      <c r="G1075" s="99">
        <v>3</v>
      </c>
    </row>
    <row r="1076" spans="1:7" x14ac:dyDescent="0.25">
      <c r="A1076" s="90" t="s">
        <v>2928</v>
      </c>
      <c r="B1076" s="91" t="s">
        <v>2849</v>
      </c>
      <c r="C1076" s="91" t="s">
        <v>377</v>
      </c>
      <c r="D1076" s="91" t="s">
        <v>2915</v>
      </c>
      <c r="E1076" s="92" t="s">
        <v>2860</v>
      </c>
      <c r="F1076" s="93" t="s">
        <v>238</v>
      </c>
      <c r="G1076" s="99">
        <v>1</v>
      </c>
    </row>
    <row r="1077" spans="1:7" x14ac:dyDescent="0.25">
      <c r="A1077" s="90" t="s">
        <v>2929</v>
      </c>
      <c r="B1077" s="91" t="s">
        <v>2849</v>
      </c>
      <c r="C1077" s="91" t="s">
        <v>382</v>
      </c>
      <c r="D1077" s="91" t="s">
        <v>2930</v>
      </c>
      <c r="E1077" s="92" t="s">
        <v>2931</v>
      </c>
      <c r="F1077" s="93" t="s">
        <v>238</v>
      </c>
      <c r="G1077" s="99">
        <v>2</v>
      </c>
    </row>
    <row r="1078" spans="1:7" x14ac:dyDescent="0.25">
      <c r="A1078" s="90" t="s">
        <v>2932</v>
      </c>
      <c r="B1078" s="91" t="s">
        <v>2849</v>
      </c>
      <c r="C1078" s="91" t="s">
        <v>270</v>
      </c>
      <c r="D1078" s="91" t="s">
        <v>2680</v>
      </c>
      <c r="E1078" s="92" t="s">
        <v>2681</v>
      </c>
      <c r="F1078" s="93" t="s">
        <v>238</v>
      </c>
      <c r="G1078" s="99">
        <v>3</v>
      </c>
    </row>
    <row r="1079" spans="1:7" ht="22.5" x14ac:dyDescent="0.25">
      <c r="A1079" s="90" t="s">
        <v>2933</v>
      </c>
      <c r="B1079" s="91" t="s">
        <v>2849</v>
      </c>
      <c r="C1079" s="91" t="s">
        <v>389</v>
      </c>
      <c r="D1079" s="91" t="s">
        <v>2865</v>
      </c>
      <c r="E1079" s="92" t="s">
        <v>2866</v>
      </c>
      <c r="F1079" s="93" t="s">
        <v>238</v>
      </c>
      <c r="G1079" s="99">
        <v>1</v>
      </c>
    </row>
    <row r="1080" spans="1:7" ht="22.5" x14ac:dyDescent="0.25">
      <c r="A1080" s="90" t="s">
        <v>2934</v>
      </c>
      <c r="B1080" s="91" t="s">
        <v>2849</v>
      </c>
      <c r="C1080" s="91" t="s">
        <v>391</v>
      </c>
      <c r="D1080" s="91" t="s">
        <v>2935</v>
      </c>
      <c r="E1080" s="92" t="s">
        <v>2936</v>
      </c>
      <c r="F1080" s="93" t="s">
        <v>238</v>
      </c>
      <c r="G1080" s="99">
        <v>2</v>
      </c>
    </row>
    <row r="1081" spans="1:7" x14ac:dyDescent="0.25">
      <c r="A1081" s="90"/>
      <c r="B1081" s="91"/>
      <c r="C1081" s="91"/>
      <c r="D1081" s="91"/>
      <c r="E1081" s="128" t="s">
        <v>2937</v>
      </c>
      <c r="F1081" s="93"/>
      <c r="G1081" s="99"/>
    </row>
    <row r="1082" spans="1:7" ht="22.5" x14ac:dyDescent="0.25">
      <c r="A1082" s="90" t="s">
        <v>2938</v>
      </c>
      <c r="B1082" s="91" t="s">
        <v>2849</v>
      </c>
      <c r="C1082" s="91" t="s">
        <v>274</v>
      </c>
      <c r="D1082" s="91" t="s">
        <v>2858</v>
      </c>
      <c r="E1082" s="92" t="s">
        <v>2859</v>
      </c>
      <c r="F1082" s="93" t="s">
        <v>238</v>
      </c>
      <c r="G1082" s="99">
        <v>2</v>
      </c>
    </row>
    <row r="1083" spans="1:7" x14ac:dyDescent="0.25">
      <c r="A1083" s="90" t="s">
        <v>2939</v>
      </c>
      <c r="B1083" s="91" t="s">
        <v>2849</v>
      </c>
      <c r="C1083" s="91" t="s">
        <v>396</v>
      </c>
      <c r="D1083" s="91" t="s">
        <v>2915</v>
      </c>
      <c r="E1083" s="92" t="s">
        <v>2860</v>
      </c>
      <c r="F1083" s="93" t="s">
        <v>238</v>
      </c>
      <c r="G1083" s="99">
        <v>2</v>
      </c>
    </row>
    <row r="1084" spans="1:7" x14ac:dyDescent="0.25">
      <c r="A1084" s="90" t="s">
        <v>2940</v>
      </c>
      <c r="B1084" s="91" t="s">
        <v>2849</v>
      </c>
      <c r="C1084" s="91" t="s">
        <v>278</v>
      </c>
      <c r="D1084" s="91" t="s">
        <v>2680</v>
      </c>
      <c r="E1084" s="92" t="s">
        <v>2681</v>
      </c>
      <c r="F1084" s="93" t="s">
        <v>238</v>
      </c>
      <c r="G1084" s="99">
        <v>2</v>
      </c>
    </row>
    <row r="1085" spans="1:7" ht="22.5" x14ac:dyDescent="0.25">
      <c r="A1085" s="90" t="s">
        <v>2941</v>
      </c>
      <c r="B1085" s="91" t="s">
        <v>2849</v>
      </c>
      <c r="C1085" s="91" t="s">
        <v>403</v>
      </c>
      <c r="D1085" s="91" t="s">
        <v>2865</v>
      </c>
      <c r="E1085" s="92" t="s">
        <v>2866</v>
      </c>
      <c r="F1085" s="93" t="s">
        <v>238</v>
      </c>
      <c r="G1085" s="99">
        <v>2</v>
      </c>
    </row>
    <row r="1086" spans="1:7" ht="22.5" x14ac:dyDescent="0.25">
      <c r="A1086" s="90" t="s">
        <v>2942</v>
      </c>
      <c r="B1086" s="91" t="s">
        <v>2849</v>
      </c>
      <c r="C1086" s="91" t="s">
        <v>407</v>
      </c>
      <c r="D1086" s="91" t="s">
        <v>2943</v>
      </c>
      <c r="E1086" s="92" t="s">
        <v>2944</v>
      </c>
      <c r="F1086" s="93" t="s">
        <v>363</v>
      </c>
      <c r="G1086" s="97">
        <v>0.39119999999999999</v>
      </c>
    </row>
    <row r="1087" spans="1:7" x14ac:dyDescent="0.25">
      <c r="A1087" s="90" t="s">
        <v>2945</v>
      </c>
      <c r="B1087" s="91" t="s">
        <v>2849</v>
      </c>
      <c r="C1087" s="91" t="s">
        <v>411</v>
      </c>
      <c r="D1087" s="91" t="s">
        <v>2761</v>
      </c>
      <c r="E1087" s="92" t="s">
        <v>2762</v>
      </c>
      <c r="F1087" s="93" t="s">
        <v>371</v>
      </c>
      <c r="G1087" s="100">
        <v>39.119999999999997</v>
      </c>
    </row>
    <row r="1088" spans="1:7" ht="33.75" x14ac:dyDescent="0.25">
      <c r="A1088" s="90" t="s">
        <v>2946</v>
      </c>
      <c r="B1088" s="91" t="s">
        <v>2849</v>
      </c>
      <c r="C1088" s="91" t="s">
        <v>417</v>
      </c>
      <c r="D1088" s="91" t="s">
        <v>2872</v>
      </c>
      <c r="E1088" s="92" t="s">
        <v>2873</v>
      </c>
      <c r="F1088" s="93" t="s">
        <v>185</v>
      </c>
      <c r="G1088" s="100">
        <v>0.94</v>
      </c>
    </row>
    <row r="1089" spans="1:7" x14ac:dyDescent="0.25">
      <c r="A1089" s="90" t="s">
        <v>2947</v>
      </c>
      <c r="B1089" s="91" t="s">
        <v>2849</v>
      </c>
      <c r="C1089" s="91" t="s">
        <v>421</v>
      </c>
      <c r="D1089" s="91" t="s">
        <v>2948</v>
      </c>
      <c r="E1089" s="92" t="s">
        <v>2949</v>
      </c>
      <c r="F1089" s="93" t="s">
        <v>371</v>
      </c>
      <c r="G1089" s="100">
        <v>50.76</v>
      </c>
    </row>
    <row r="1090" spans="1:7" x14ac:dyDescent="0.25">
      <c r="A1090" s="90"/>
      <c r="B1090" s="91"/>
      <c r="C1090" s="91"/>
      <c r="D1090" s="91"/>
      <c r="E1090" s="128" t="s">
        <v>2950</v>
      </c>
      <c r="F1090" s="93"/>
      <c r="G1090" s="100"/>
    </row>
    <row r="1091" spans="1:7" x14ac:dyDescent="0.25">
      <c r="A1091" s="90" t="s">
        <v>2951</v>
      </c>
      <c r="B1091" s="91" t="s">
        <v>2849</v>
      </c>
      <c r="C1091" s="91" t="s">
        <v>425</v>
      </c>
      <c r="D1091" s="91" t="s">
        <v>2952</v>
      </c>
      <c r="E1091" s="92" t="s">
        <v>2953</v>
      </c>
      <c r="F1091" s="93" t="s">
        <v>238</v>
      </c>
      <c r="G1091" s="99">
        <v>1</v>
      </c>
    </row>
    <row r="1092" spans="1:7" x14ac:dyDescent="0.25">
      <c r="A1092" s="116" t="s">
        <v>2954</v>
      </c>
      <c r="B1092" s="117" t="s">
        <v>2849</v>
      </c>
      <c r="C1092" s="117" t="s">
        <v>429</v>
      </c>
      <c r="D1092" s="117" t="s">
        <v>2602</v>
      </c>
      <c r="E1092" s="118" t="s">
        <v>2955</v>
      </c>
      <c r="F1092" s="119" t="s">
        <v>238</v>
      </c>
      <c r="G1092" s="120">
        <v>1</v>
      </c>
    </row>
    <row r="1093" spans="1:7" x14ac:dyDescent="0.25">
      <c r="A1093" s="90" t="s">
        <v>2956</v>
      </c>
      <c r="B1093" s="91" t="s">
        <v>2849</v>
      </c>
      <c r="C1093" s="91" t="s">
        <v>433</v>
      </c>
      <c r="D1093" s="91" t="s">
        <v>2710</v>
      </c>
      <c r="E1093" s="92" t="s">
        <v>2711</v>
      </c>
      <c r="F1093" s="93" t="s">
        <v>371</v>
      </c>
      <c r="G1093" s="98">
        <v>0.6</v>
      </c>
    </row>
    <row r="1094" spans="1:7" x14ac:dyDescent="0.25">
      <c r="A1094" s="90" t="s">
        <v>2957</v>
      </c>
      <c r="B1094" s="91" t="s">
        <v>2849</v>
      </c>
      <c r="C1094" s="91" t="s">
        <v>2174</v>
      </c>
      <c r="D1094" s="91" t="s">
        <v>2958</v>
      </c>
      <c r="E1094" s="92" t="s">
        <v>2959</v>
      </c>
      <c r="F1094" s="93" t="s">
        <v>238</v>
      </c>
      <c r="G1094" s="99">
        <v>2</v>
      </c>
    </row>
    <row r="1095" spans="1:7" ht="22.5" x14ac:dyDescent="0.25">
      <c r="A1095" s="90" t="s">
        <v>2960</v>
      </c>
      <c r="B1095" s="91" t="s">
        <v>2849</v>
      </c>
      <c r="C1095" s="91" t="s">
        <v>437</v>
      </c>
      <c r="D1095" s="91" t="s">
        <v>2858</v>
      </c>
      <c r="E1095" s="92" t="s">
        <v>2859</v>
      </c>
      <c r="F1095" s="93" t="s">
        <v>238</v>
      </c>
      <c r="G1095" s="99">
        <v>1</v>
      </c>
    </row>
    <row r="1096" spans="1:7" x14ac:dyDescent="0.25">
      <c r="A1096" s="90" t="s">
        <v>2961</v>
      </c>
      <c r="B1096" s="91" t="s">
        <v>2849</v>
      </c>
      <c r="C1096" s="91" t="s">
        <v>441</v>
      </c>
      <c r="D1096" s="91" t="s">
        <v>2915</v>
      </c>
      <c r="E1096" s="92" t="s">
        <v>2860</v>
      </c>
      <c r="F1096" s="93" t="s">
        <v>238</v>
      </c>
      <c r="G1096" s="99">
        <v>21</v>
      </c>
    </row>
    <row r="1097" spans="1:7" x14ac:dyDescent="0.25">
      <c r="A1097" s="90" t="s">
        <v>2962</v>
      </c>
      <c r="B1097" s="91" t="s">
        <v>2849</v>
      </c>
      <c r="C1097" s="91" t="s">
        <v>449</v>
      </c>
      <c r="D1097" s="91" t="s">
        <v>2680</v>
      </c>
      <c r="E1097" s="92" t="s">
        <v>2681</v>
      </c>
      <c r="F1097" s="93" t="s">
        <v>238</v>
      </c>
      <c r="G1097" s="99">
        <v>1</v>
      </c>
    </row>
    <row r="1098" spans="1:7" ht="22.5" x14ac:dyDescent="0.25">
      <c r="A1098" s="90" t="s">
        <v>2963</v>
      </c>
      <c r="B1098" s="91" t="s">
        <v>2849</v>
      </c>
      <c r="C1098" s="91" t="s">
        <v>453</v>
      </c>
      <c r="D1098" s="91" t="s">
        <v>2865</v>
      </c>
      <c r="E1098" s="92" t="s">
        <v>2866</v>
      </c>
      <c r="F1098" s="93" t="s">
        <v>238</v>
      </c>
      <c r="G1098" s="99">
        <v>21</v>
      </c>
    </row>
    <row r="1099" spans="1:7" ht="22.5" x14ac:dyDescent="0.25">
      <c r="A1099" s="90" t="s">
        <v>2964</v>
      </c>
      <c r="B1099" s="91" t="s">
        <v>2849</v>
      </c>
      <c r="C1099" s="91" t="s">
        <v>460</v>
      </c>
      <c r="D1099" s="91" t="s">
        <v>2943</v>
      </c>
      <c r="E1099" s="92" t="s">
        <v>2944</v>
      </c>
      <c r="F1099" s="93" t="s">
        <v>363</v>
      </c>
      <c r="G1099" s="101">
        <v>0.16800000000000001</v>
      </c>
    </row>
    <row r="1100" spans="1:7" x14ac:dyDescent="0.25">
      <c r="A1100" s="90" t="s">
        <v>2965</v>
      </c>
      <c r="B1100" s="91" t="s">
        <v>2849</v>
      </c>
      <c r="C1100" s="91" t="s">
        <v>464</v>
      </c>
      <c r="D1100" s="91" t="s">
        <v>2761</v>
      </c>
      <c r="E1100" s="92" t="s">
        <v>2762</v>
      </c>
      <c r="F1100" s="93" t="s">
        <v>371</v>
      </c>
      <c r="G1100" s="98">
        <v>16.8</v>
      </c>
    </row>
    <row r="1101" spans="1:7" ht="33.75" x14ac:dyDescent="0.25">
      <c r="A1101" s="90" t="s">
        <v>2966</v>
      </c>
      <c r="B1101" s="91" t="s">
        <v>2849</v>
      </c>
      <c r="C1101" s="91" t="s">
        <v>468</v>
      </c>
      <c r="D1101" s="91" t="s">
        <v>2872</v>
      </c>
      <c r="E1101" s="92" t="s">
        <v>2873</v>
      </c>
      <c r="F1101" s="93" t="s">
        <v>185</v>
      </c>
      <c r="G1101" s="98">
        <v>0.4</v>
      </c>
    </row>
    <row r="1102" spans="1:7" x14ac:dyDescent="0.25">
      <c r="A1102" s="90" t="s">
        <v>2967</v>
      </c>
      <c r="B1102" s="91" t="s">
        <v>2849</v>
      </c>
      <c r="C1102" s="91" t="s">
        <v>472</v>
      </c>
      <c r="D1102" s="91" t="s">
        <v>2948</v>
      </c>
      <c r="E1102" s="92" t="s">
        <v>2949</v>
      </c>
      <c r="F1102" s="93" t="s">
        <v>371</v>
      </c>
      <c r="G1102" s="98">
        <v>21.6</v>
      </c>
    </row>
    <row r="1103" spans="1:7" x14ac:dyDescent="0.25">
      <c r="A1103" s="90"/>
      <c r="B1103" s="91"/>
      <c r="C1103" s="91"/>
      <c r="D1103" s="91"/>
      <c r="E1103" s="128" t="s">
        <v>2968</v>
      </c>
      <c r="F1103" s="93"/>
      <c r="G1103" s="98"/>
    </row>
    <row r="1104" spans="1:7" x14ac:dyDescent="0.25">
      <c r="A1104" s="90" t="s">
        <v>2969</v>
      </c>
      <c r="B1104" s="91" t="s">
        <v>2849</v>
      </c>
      <c r="C1104" s="91" t="s">
        <v>476</v>
      </c>
      <c r="D1104" s="91" t="s">
        <v>2970</v>
      </c>
      <c r="E1104" s="92" t="s">
        <v>2971</v>
      </c>
      <c r="F1104" s="93" t="s">
        <v>238</v>
      </c>
      <c r="G1104" s="99">
        <v>1</v>
      </c>
    </row>
    <row r="1105" spans="1:7" x14ac:dyDescent="0.25">
      <c r="A1105" s="116" t="s">
        <v>2972</v>
      </c>
      <c r="B1105" s="117" t="s">
        <v>2849</v>
      </c>
      <c r="C1105" s="117" t="s">
        <v>479</v>
      </c>
      <c r="D1105" s="117" t="s">
        <v>2602</v>
      </c>
      <c r="E1105" s="118" t="s">
        <v>2973</v>
      </c>
      <c r="F1105" s="119" t="s">
        <v>238</v>
      </c>
      <c r="G1105" s="120">
        <v>1</v>
      </c>
    </row>
    <row r="1106" spans="1:7" x14ac:dyDescent="0.25">
      <c r="A1106" s="90" t="s">
        <v>2974</v>
      </c>
      <c r="B1106" s="91" t="s">
        <v>2849</v>
      </c>
      <c r="C1106" s="91" t="s">
        <v>2237</v>
      </c>
      <c r="D1106" s="91" t="s">
        <v>2975</v>
      </c>
      <c r="E1106" s="92" t="s">
        <v>2976</v>
      </c>
      <c r="F1106" s="93" t="s">
        <v>238</v>
      </c>
      <c r="G1106" s="99">
        <v>1</v>
      </c>
    </row>
    <row r="1107" spans="1:7" x14ac:dyDescent="0.25">
      <c r="A1107" s="90" t="s">
        <v>2977</v>
      </c>
      <c r="B1107" s="91" t="s">
        <v>2849</v>
      </c>
      <c r="C1107" s="91" t="s">
        <v>2978</v>
      </c>
      <c r="D1107" s="91" t="s">
        <v>2979</v>
      </c>
      <c r="E1107" s="92" t="s">
        <v>2980</v>
      </c>
      <c r="F1107" s="93" t="s">
        <v>238</v>
      </c>
      <c r="G1107" s="99">
        <v>1</v>
      </c>
    </row>
    <row r="1108" spans="1:7" x14ac:dyDescent="0.25">
      <c r="A1108" s="90" t="s">
        <v>2981</v>
      </c>
      <c r="B1108" s="91" t="s">
        <v>2849</v>
      </c>
      <c r="C1108" s="91" t="s">
        <v>483</v>
      </c>
      <c r="D1108" s="91" t="s">
        <v>2705</v>
      </c>
      <c r="E1108" s="92" t="s">
        <v>2706</v>
      </c>
      <c r="F1108" s="93" t="s">
        <v>238</v>
      </c>
      <c r="G1108" s="99">
        <v>1</v>
      </c>
    </row>
    <row r="1109" spans="1:7" x14ac:dyDescent="0.25">
      <c r="A1109" s="116" t="s">
        <v>2982</v>
      </c>
      <c r="B1109" s="117" t="s">
        <v>2849</v>
      </c>
      <c r="C1109" s="117" t="s">
        <v>487</v>
      </c>
      <c r="D1109" s="117" t="s">
        <v>2602</v>
      </c>
      <c r="E1109" s="118" t="s">
        <v>2983</v>
      </c>
      <c r="F1109" s="119" t="s">
        <v>238</v>
      </c>
      <c r="G1109" s="120">
        <v>1</v>
      </c>
    </row>
    <row r="1110" spans="1:7" ht="22.5" x14ac:dyDescent="0.25">
      <c r="A1110" s="90" t="s">
        <v>2984</v>
      </c>
      <c r="B1110" s="91" t="s">
        <v>2849</v>
      </c>
      <c r="C1110" s="91" t="s">
        <v>492</v>
      </c>
      <c r="D1110" s="91" t="s">
        <v>2858</v>
      </c>
      <c r="E1110" s="92" t="s">
        <v>2859</v>
      </c>
      <c r="F1110" s="93" t="s">
        <v>238</v>
      </c>
      <c r="G1110" s="99">
        <v>1</v>
      </c>
    </row>
    <row r="1111" spans="1:7" x14ac:dyDescent="0.25">
      <c r="A1111" s="90" t="s">
        <v>2985</v>
      </c>
      <c r="B1111" s="91" t="s">
        <v>2849</v>
      </c>
      <c r="C1111" s="91" t="s">
        <v>496</v>
      </c>
      <c r="D1111" s="91" t="s">
        <v>2986</v>
      </c>
      <c r="E1111" s="92" t="s">
        <v>2987</v>
      </c>
      <c r="F1111" s="93" t="s">
        <v>238</v>
      </c>
      <c r="G1111" s="99">
        <v>1</v>
      </c>
    </row>
    <row r="1112" spans="1:7" x14ac:dyDescent="0.25">
      <c r="A1112" s="90" t="s">
        <v>2988</v>
      </c>
      <c r="B1112" s="91" t="s">
        <v>2849</v>
      </c>
      <c r="C1112" s="91" t="s">
        <v>503</v>
      </c>
      <c r="D1112" s="91" t="s">
        <v>2687</v>
      </c>
      <c r="E1112" s="92" t="s">
        <v>2688</v>
      </c>
      <c r="F1112" s="93" t="s">
        <v>238</v>
      </c>
      <c r="G1112" s="99">
        <v>1</v>
      </c>
    </row>
    <row r="1113" spans="1:7" x14ac:dyDescent="0.25">
      <c r="A1113" s="116" t="s">
        <v>2989</v>
      </c>
      <c r="B1113" s="117" t="s">
        <v>2849</v>
      </c>
      <c r="C1113" s="117" t="s">
        <v>507</v>
      </c>
      <c r="D1113" s="117" t="s">
        <v>2602</v>
      </c>
      <c r="E1113" s="118" t="s">
        <v>2990</v>
      </c>
      <c r="F1113" s="119" t="s">
        <v>238</v>
      </c>
      <c r="G1113" s="120">
        <v>1</v>
      </c>
    </row>
    <row r="1114" spans="1:7" x14ac:dyDescent="0.25">
      <c r="A1114" s="90" t="s">
        <v>2991</v>
      </c>
      <c r="B1114" s="91" t="s">
        <v>2849</v>
      </c>
      <c r="C1114" s="91" t="s">
        <v>515</v>
      </c>
      <c r="D1114" s="91" t="s">
        <v>2710</v>
      </c>
      <c r="E1114" s="92" t="s">
        <v>2711</v>
      </c>
      <c r="F1114" s="93" t="s">
        <v>371</v>
      </c>
      <c r="G1114" s="100">
        <v>0.78</v>
      </c>
    </row>
    <row r="1115" spans="1:7" x14ac:dyDescent="0.25">
      <c r="A1115" s="90" t="s">
        <v>2992</v>
      </c>
      <c r="B1115" s="91" t="s">
        <v>2849</v>
      </c>
      <c r="C1115" s="91" t="s">
        <v>519</v>
      </c>
      <c r="D1115" s="91" t="s">
        <v>2993</v>
      </c>
      <c r="E1115" s="92" t="s">
        <v>2994</v>
      </c>
      <c r="F1115" s="93" t="s">
        <v>238</v>
      </c>
      <c r="G1115" s="99">
        <v>2</v>
      </c>
    </row>
    <row r="1116" spans="1:7" x14ac:dyDescent="0.25">
      <c r="A1116" s="90" t="s">
        <v>2995</v>
      </c>
      <c r="B1116" s="91" t="s">
        <v>2849</v>
      </c>
      <c r="C1116" s="91" t="s">
        <v>539</v>
      </c>
      <c r="D1116" s="91" t="s">
        <v>2674</v>
      </c>
      <c r="E1116" s="92" t="s">
        <v>2996</v>
      </c>
      <c r="F1116" s="93" t="s">
        <v>238</v>
      </c>
      <c r="G1116" s="99">
        <v>1</v>
      </c>
    </row>
    <row r="1117" spans="1:7" x14ac:dyDescent="0.25">
      <c r="A1117" s="90" t="s">
        <v>2997</v>
      </c>
      <c r="B1117" s="91" t="s">
        <v>2849</v>
      </c>
      <c r="C1117" s="91" t="s">
        <v>543</v>
      </c>
      <c r="D1117" s="91" t="s">
        <v>2998</v>
      </c>
      <c r="E1117" s="92" t="s">
        <v>2999</v>
      </c>
      <c r="F1117" s="93" t="s">
        <v>238</v>
      </c>
      <c r="G1117" s="99">
        <v>1</v>
      </c>
    </row>
    <row r="1118" spans="1:7" ht="22.5" x14ac:dyDescent="0.25">
      <c r="A1118" s="90" t="s">
        <v>3000</v>
      </c>
      <c r="B1118" s="91" t="s">
        <v>2849</v>
      </c>
      <c r="C1118" s="91" t="s">
        <v>551</v>
      </c>
      <c r="D1118" s="91" t="s">
        <v>3001</v>
      </c>
      <c r="E1118" s="92" t="s">
        <v>3002</v>
      </c>
      <c r="F1118" s="93" t="s">
        <v>238</v>
      </c>
      <c r="G1118" s="99">
        <v>1</v>
      </c>
    </row>
    <row r="1119" spans="1:7" x14ac:dyDescent="0.25">
      <c r="A1119" s="116" t="s">
        <v>3003</v>
      </c>
      <c r="B1119" s="117" t="s">
        <v>2849</v>
      </c>
      <c r="C1119" s="117" t="s">
        <v>555</v>
      </c>
      <c r="D1119" s="117" t="s">
        <v>2602</v>
      </c>
      <c r="E1119" s="118" t="s">
        <v>3004</v>
      </c>
      <c r="F1119" s="119" t="s">
        <v>238</v>
      </c>
      <c r="G1119" s="120">
        <v>1</v>
      </c>
    </row>
    <row r="1120" spans="1:7" ht="33.75" x14ac:dyDescent="0.25">
      <c r="A1120" s="90" t="s">
        <v>3005</v>
      </c>
      <c r="B1120" s="91" t="s">
        <v>2849</v>
      </c>
      <c r="C1120" s="91" t="s">
        <v>559</v>
      </c>
      <c r="D1120" s="91" t="s">
        <v>2872</v>
      </c>
      <c r="E1120" s="92" t="s">
        <v>2873</v>
      </c>
      <c r="F1120" s="93" t="s">
        <v>185</v>
      </c>
      <c r="G1120" s="100">
        <v>0.16</v>
      </c>
    </row>
    <row r="1121" spans="1:7" x14ac:dyDescent="0.25">
      <c r="A1121" s="90" t="s">
        <v>3006</v>
      </c>
      <c r="B1121" s="91" t="s">
        <v>2849</v>
      </c>
      <c r="C1121" s="91" t="s">
        <v>561</v>
      </c>
      <c r="D1121" s="91" t="s">
        <v>2948</v>
      </c>
      <c r="E1121" s="92" t="s">
        <v>2949</v>
      </c>
      <c r="F1121" s="93" t="s">
        <v>371</v>
      </c>
      <c r="G1121" s="100">
        <v>8.64</v>
      </c>
    </row>
    <row r="1122" spans="1:7" x14ac:dyDescent="0.25">
      <c r="A1122" s="90"/>
      <c r="B1122" s="91"/>
      <c r="C1122" s="91"/>
      <c r="D1122" s="91"/>
      <c r="E1122" s="103" t="s">
        <v>3007</v>
      </c>
      <c r="F1122" s="93"/>
      <c r="G1122" s="100"/>
    </row>
    <row r="1123" spans="1:7" x14ac:dyDescent="0.25">
      <c r="A1123" s="90" t="s">
        <v>3008</v>
      </c>
      <c r="B1123" s="91" t="s">
        <v>2849</v>
      </c>
      <c r="C1123" s="91" t="s">
        <v>570</v>
      </c>
      <c r="D1123" s="91" t="s">
        <v>2970</v>
      </c>
      <c r="E1123" s="92" t="s">
        <v>2971</v>
      </c>
      <c r="F1123" s="93" t="s">
        <v>238</v>
      </c>
      <c r="G1123" s="99">
        <v>1</v>
      </c>
    </row>
    <row r="1124" spans="1:7" x14ac:dyDescent="0.25">
      <c r="A1124" s="116" t="s">
        <v>3009</v>
      </c>
      <c r="B1124" s="117" t="s">
        <v>2849</v>
      </c>
      <c r="C1124" s="117" t="s">
        <v>572</v>
      </c>
      <c r="D1124" s="117" t="s">
        <v>2602</v>
      </c>
      <c r="E1124" s="118" t="s">
        <v>3010</v>
      </c>
      <c r="F1124" s="119" t="s">
        <v>238</v>
      </c>
      <c r="G1124" s="120">
        <v>1</v>
      </c>
    </row>
    <row r="1125" spans="1:7" x14ac:dyDescent="0.25">
      <c r="A1125" s="90" t="s">
        <v>3011</v>
      </c>
      <c r="B1125" s="91" t="s">
        <v>2849</v>
      </c>
      <c r="C1125" s="91" t="s">
        <v>576</v>
      </c>
      <c r="D1125" s="91" t="s">
        <v>2884</v>
      </c>
      <c r="E1125" s="92" t="s">
        <v>2885</v>
      </c>
      <c r="F1125" s="93" t="s">
        <v>238</v>
      </c>
      <c r="G1125" s="99">
        <v>1</v>
      </c>
    </row>
    <row r="1126" spans="1:7" x14ac:dyDescent="0.25">
      <c r="A1126" s="90" t="s">
        <v>3012</v>
      </c>
      <c r="B1126" s="91" t="s">
        <v>2849</v>
      </c>
      <c r="C1126" s="91" t="s">
        <v>3013</v>
      </c>
      <c r="D1126" s="91" t="s">
        <v>3014</v>
      </c>
      <c r="E1126" s="92" t="s">
        <v>3015</v>
      </c>
      <c r="F1126" s="93" t="s">
        <v>238</v>
      </c>
      <c r="G1126" s="99">
        <v>1</v>
      </c>
    </row>
    <row r="1127" spans="1:7" x14ac:dyDescent="0.25">
      <c r="A1127" s="90" t="s">
        <v>3016</v>
      </c>
      <c r="B1127" s="91" t="s">
        <v>2849</v>
      </c>
      <c r="C1127" s="91" t="s">
        <v>3017</v>
      </c>
      <c r="D1127" s="91" t="s">
        <v>3018</v>
      </c>
      <c r="E1127" s="92" t="s">
        <v>3019</v>
      </c>
      <c r="F1127" s="93" t="s">
        <v>238</v>
      </c>
      <c r="G1127" s="99">
        <v>1</v>
      </c>
    </row>
    <row r="1128" spans="1:7" x14ac:dyDescent="0.25">
      <c r="A1128" s="90" t="s">
        <v>3020</v>
      </c>
      <c r="B1128" s="91" t="s">
        <v>2849</v>
      </c>
      <c r="C1128" s="91" t="s">
        <v>580</v>
      </c>
      <c r="D1128" s="91" t="s">
        <v>2705</v>
      </c>
      <c r="E1128" s="92" t="s">
        <v>2706</v>
      </c>
      <c r="F1128" s="93" t="s">
        <v>238</v>
      </c>
      <c r="G1128" s="99">
        <v>1</v>
      </c>
    </row>
    <row r="1129" spans="1:7" x14ac:dyDescent="0.25">
      <c r="A1129" s="116" t="s">
        <v>3021</v>
      </c>
      <c r="B1129" s="117" t="s">
        <v>2849</v>
      </c>
      <c r="C1129" s="117" t="s">
        <v>582</v>
      </c>
      <c r="D1129" s="117" t="s">
        <v>2602</v>
      </c>
      <c r="E1129" s="118" t="s">
        <v>3022</v>
      </c>
      <c r="F1129" s="119" t="s">
        <v>238</v>
      </c>
      <c r="G1129" s="120">
        <v>1</v>
      </c>
    </row>
    <row r="1130" spans="1:7" ht="22.5" x14ac:dyDescent="0.25">
      <c r="A1130" s="90" t="s">
        <v>3023</v>
      </c>
      <c r="B1130" s="91" t="s">
        <v>2849</v>
      </c>
      <c r="C1130" s="91" t="s">
        <v>584</v>
      </c>
      <c r="D1130" s="91" t="s">
        <v>2858</v>
      </c>
      <c r="E1130" s="92" t="s">
        <v>2859</v>
      </c>
      <c r="F1130" s="93" t="s">
        <v>238</v>
      </c>
      <c r="G1130" s="99">
        <v>1</v>
      </c>
    </row>
    <row r="1131" spans="1:7" x14ac:dyDescent="0.25">
      <c r="A1131" s="90" t="s">
        <v>3024</v>
      </c>
      <c r="B1131" s="91" t="s">
        <v>2849</v>
      </c>
      <c r="C1131" s="91" t="s">
        <v>586</v>
      </c>
      <c r="D1131" s="91" t="s">
        <v>3025</v>
      </c>
      <c r="E1131" s="92" t="s">
        <v>3026</v>
      </c>
      <c r="F1131" s="93" t="s">
        <v>238</v>
      </c>
      <c r="G1131" s="99">
        <v>1</v>
      </c>
    </row>
    <row r="1132" spans="1:7" x14ac:dyDescent="0.25">
      <c r="A1132" s="79" t="s">
        <v>58</v>
      </c>
      <c r="B1132" s="299" t="s">
        <v>3027</v>
      </c>
      <c r="C1132" s="299"/>
      <c r="D1132" s="299"/>
      <c r="E1132" s="80" t="s">
        <v>3028</v>
      </c>
      <c r="F1132" s="81"/>
      <c r="G1132" s="82"/>
    </row>
    <row r="1133" spans="1:7" x14ac:dyDescent="0.25">
      <c r="A1133" s="109"/>
      <c r="B1133" s="110"/>
      <c r="C1133" s="110"/>
      <c r="D1133" s="110"/>
      <c r="E1133" s="111" t="s">
        <v>2288</v>
      </c>
      <c r="F1133" s="112"/>
      <c r="G1133" s="113"/>
    </row>
    <row r="1134" spans="1:7" x14ac:dyDescent="0.25">
      <c r="A1134" s="85"/>
      <c r="B1134" s="125"/>
      <c r="C1134" s="125"/>
      <c r="D1134" s="125"/>
      <c r="E1134" s="126" t="s">
        <v>3029</v>
      </c>
      <c r="F1134" s="86"/>
      <c r="G1134" s="87"/>
    </row>
    <row r="1135" spans="1:7" ht="22.5" x14ac:dyDescent="0.25">
      <c r="A1135" s="90" t="s">
        <v>2005</v>
      </c>
      <c r="B1135" s="91" t="s">
        <v>3030</v>
      </c>
      <c r="C1135" s="91" t="s">
        <v>40</v>
      </c>
      <c r="D1135" s="91" t="s">
        <v>3031</v>
      </c>
      <c r="E1135" s="92" t="s">
        <v>3032</v>
      </c>
      <c r="F1135" s="93" t="s">
        <v>238</v>
      </c>
      <c r="G1135" s="99">
        <v>2</v>
      </c>
    </row>
    <row r="1136" spans="1:7" x14ac:dyDescent="0.25">
      <c r="A1136" s="116" t="s">
        <v>2441</v>
      </c>
      <c r="B1136" s="117" t="s">
        <v>3030</v>
      </c>
      <c r="C1136" s="117" t="s">
        <v>165</v>
      </c>
      <c r="D1136" s="117" t="s">
        <v>2602</v>
      </c>
      <c r="E1136" s="118" t="s">
        <v>3033</v>
      </c>
      <c r="F1136" s="119" t="s">
        <v>238</v>
      </c>
      <c r="G1136" s="120">
        <v>1</v>
      </c>
    </row>
    <row r="1137" spans="1:7" x14ac:dyDescent="0.25">
      <c r="A1137" s="116" t="s">
        <v>2444</v>
      </c>
      <c r="B1137" s="117" t="s">
        <v>3030</v>
      </c>
      <c r="C1137" s="117" t="s">
        <v>169</v>
      </c>
      <c r="D1137" s="117" t="s">
        <v>2602</v>
      </c>
      <c r="E1137" s="118" t="s">
        <v>3034</v>
      </c>
      <c r="F1137" s="119" t="s">
        <v>238</v>
      </c>
      <c r="G1137" s="120">
        <v>1</v>
      </c>
    </row>
    <row r="1138" spans="1:7" x14ac:dyDescent="0.25">
      <c r="A1138" s="90" t="s">
        <v>2447</v>
      </c>
      <c r="B1138" s="91" t="s">
        <v>3030</v>
      </c>
      <c r="C1138" s="91" t="s">
        <v>41</v>
      </c>
      <c r="D1138" s="91" t="s">
        <v>3035</v>
      </c>
      <c r="E1138" s="92" t="s">
        <v>3036</v>
      </c>
      <c r="F1138" s="93" t="s">
        <v>238</v>
      </c>
      <c r="G1138" s="99">
        <v>2</v>
      </c>
    </row>
    <row r="1139" spans="1:7" ht="22.5" x14ac:dyDescent="0.25">
      <c r="A1139" s="116" t="s">
        <v>2450</v>
      </c>
      <c r="B1139" s="117" t="s">
        <v>3030</v>
      </c>
      <c r="C1139" s="117" t="s">
        <v>283</v>
      </c>
      <c r="D1139" s="117" t="s">
        <v>2602</v>
      </c>
      <c r="E1139" s="118" t="s">
        <v>3037</v>
      </c>
      <c r="F1139" s="119" t="s">
        <v>238</v>
      </c>
      <c r="G1139" s="120">
        <v>1</v>
      </c>
    </row>
    <row r="1140" spans="1:7" x14ac:dyDescent="0.25">
      <c r="A1140" s="116" t="s">
        <v>2453</v>
      </c>
      <c r="B1140" s="117" t="s">
        <v>3030</v>
      </c>
      <c r="C1140" s="117" t="s">
        <v>287</v>
      </c>
      <c r="D1140" s="117" t="s">
        <v>2602</v>
      </c>
      <c r="E1140" s="118" t="s">
        <v>3038</v>
      </c>
      <c r="F1140" s="119" t="s">
        <v>238</v>
      </c>
      <c r="G1140" s="120">
        <v>1</v>
      </c>
    </row>
    <row r="1141" spans="1:7" ht="22.5" x14ac:dyDescent="0.25">
      <c r="A1141" s="90" t="s">
        <v>2456</v>
      </c>
      <c r="B1141" s="91" t="s">
        <v>3030</v>
      </c>
      <c r="C1141" s="91" t="s">
        <v>44</v>
      </c>
      <c r="D1141" s="91" t="s">
        <v>3039</v>
      </c>
      <c r="E1141" s="92" t="s">
        <v>3040</v>
      </c>
      <c r="F1141" s="93" t="s">
        <v>238</v>
      </c>
      <c r="G1141" s="99">
        <v>5</v>
      </c>
    </row>
    <row r="1142" spans="1:7" x14ac:dyDescent="0.25">
      <c r="A1142" s="116" t="s">
        <v>2460</v>
      </c>
      <c r="B1142" s="117" t="s">
        <v>3030</v>
      </c>
      <c r="C1142" s="117" t="s">
        <v>1817</v>
      </c>
      <c r="D1142" s="117" t="s">
        <v>2602</v>
      </c>
      <c r="E1142" s="118" t="s">
        <v>3041</v>
      </c>
      <c r="F1142" s="119" t="s">
        <v>238</v>
      </c>
      <c r="G1142" s="120">
        <v>1</v>
      </c>
    </row>
    <row r="1143" spans="1:7" x14ac:dyDescent="0.25">
      <c r="A1143" s="116" t="s">
        <v>3042</v>
      </c>
      <c r="B1143" s="117" t="s">
        <v>3030</v>
      </c>
      <c r="C1143" s="117" t="s">
        <v>1821</v>
      </c>
      <c r="D1143" s="117" t="s">
        <v>2602</v>
      </c>
      <c r="E1143" s="118" t="s">
        <v>3043</v>
      </c>
      <c r="F1143" s="119" t="s">
        <v>238</v>
      </c>
      <c r="G1143" s="120">
        <v>1</v>
      </c>
    </row>
    <row r="1144" spans="1:7" x14ac:dyDescent="0.25">
      <c r="A1144" s="116" t="s">
        <v>3044</v>
      </c>
      <c r="B1144" s="117" t="s">
        <v>3030</v>
      </c>
      <c r="C1144" s="117" t="s">
        <v>1824</v>
      </c>
      <c r="D1144" s="117" t="s">
        <v>2602</v>
      </c>
      <c r="E1144" s="118" t="s">
        <v>3045</v>
      </c>
      <c r="F1144" s="119" t="s">
        <v>238</v>
      </c>
      <c r="G1144" s="120">
        <v>1</v>
      </c>
    </row>
    <row r="1145" spans="1:7" x14ac:dyDescent="0.25">
      <c r="A1145" s="116" t="s">
        <v>3046</v>
      </c>
      <c r="B1145" s="117" t="s">
        <v>3030</v>
      </c>
      <c r="C1145" s="117" t="s">
        <v>1828</v>
      </c>
      <c r="D1145" s="117" t="s">
        <v>2602</v>
      </c>
      <c r="E1145" s="118" t="s">
        <v>3047</v>
      </c>
      <c r="F1145" s="119" t="s">
        <v>238</v>
      </c>
      <c r="G1145" s="120">
        <v>1</v>
      </c>
    </row>
    <row r="1146" spans="1:7" x14ac:dyDescent="0.25">
      <c r="A1146" s="116" t="s">
        <v>3048</v>
      </c>
      <c r="B1146" s="117" t="s">
        <v>3030</v>
      </c>
      <c r="C1146" s="117" t="s">
        <v>1831</v>
      </c>
      <c r="D1146" s="117" t="s">
        <v>2602</v>
      </c>
      <c r="E1146" s="118" t="s">
        <v>3049</v>
      </c>
      <c r="F1146" s="119" t="s">
        <v>238</v>
      </c>
      <c r="G1146" s="120">
        <v>1</v>
      </c>
    </row>
    <row r="1147" spans="1:7" x14ac:dyDescent="0.25">
      <c r="A1147" s="129"/>
      <c r="B1147" s="130"/>
      <c r="C1147" s="130"/>
      <c r="D1147" s="130"/>
      <c r="E1147" s="131" t="s">
        <v>3050</v>
      </c>
      <c r="F1147" s="132"/>
      <c r="G1147" s="133"/>
    </row>
    <row r="1148" spans="1:7" ht="22.5" x14ac:dyDescent="0.25">
      <c r="A1148" s="90" t="s">
        <v>3051</v>
      </c>
      <c r="B1148" s="91" t="s">
        <v>3030</v>
      </c>
      <c r="C1148" s="91" t="s">
        <v>46</v>
      </c>
      <c r="D1148" s="91" t="s">
        <v>3052</v>
      </c>
      <c r="E1148" s="92" t="s">
        <v>3053</v>
      </c>
      <c r="F1148" s="93" t="s">
        <v>238</v>
      </c>
      <c r="G1148" s="99">
        <v>7</v>
      </c>
    </row>
    <row r="1149" spans="1:7" x14ac:dyDescent="0.25">
      <c r="A1149" s="116" t="s">
        <v>3054</v>
      </c>
      <c r="B1149" s="117" t="s">
        <v>3030</v>
      </c>
      <c r="C1149" s="117" t="s">
        <v>182</v>
      </c>
      <c r="D1149" s="117" t="s">
        <v>2602</v>
      </c>
      <c r="E1149" s="118" t="s">
        <v>3055</v>
      </c>
      <c r="F1149" s="119" t="s">
        <v>238</v>
      </c>
      <c r="G1149" s="120">
        <v>1</v>
      </c>
    </row>
    <row r="1150" spans="1:7" x14ac:dyDescent="0.25">
      <c r="A1150" s="116" t="s">
        <v>3056</v>
      </c>
      <c r="B1150" s="117" t="s">
        <v>3030</v>
      </c>
      <c r="C1150" s="117" t="s">
        <v>1884</v>
      </c>
      <c r="D1150" s="117" t="s">
        <v>2602</v>
      </c>
      <c r="E1150" s="118" t="s">
        <v>3057</v>
      </c>
      <c r="F1150" s="119" t="s">
        <v>238</v>
      </c>
      <c r="G1150" s="120">
        <v>1</v>
      </c>
    </row>
    <row r="1151" spans="1:7" x14ac:dyDescent="0.25">
      <c r="A1151" s="116" t="s">
        <v>3058</v>
      </c>
      <c r="B1151" s="117" t="s">
        <v>3030</v>
      </c>
      <c r="C1151" s="117" t="s">
        <v>1888</v>
      </c>
      <c r="D1151" s="117" t="s">
        <v>2602</v>
      </c>
      <c r="E1151" s="118" t="s">
        <v>3059</v>
      </c>
      <c r="F1151" s="119" t="s">
        <v>238</v>
      </c>
      <c r="G1151" s="120">
        <v>1</v>
      </c>
    </row>
    <row r="1152" spans="1:7" x14ac:dyDescent="0.25">
      <c r="A1152" s="116" t="s">
        <v>3060</v>
      </c>
      <c r="B1152" s="117" t="s">
        <v>3030</v>
      </c>
      <c r="C1152" s="117" t="s">
        <v>1892</v>
      </c>
      <c r="D1152" s="117" t="s">
        <v>2602</v>
      </c>
      <c r="E1152" s="118" t="s">
        <v>3061</v>
      </c>
      <c r="F1152" s="119" t="s">
        <v>238</v>
      </c>
      <c r="G1152" s="120">
        <v>1</v>
      </c>
    </row>
    <row r="1153" spans="1:7" x14ac:dyDescent="0.25">
      <c r="A1153" s="116" t="s">
        <v>3062</v>
      </c>
      <c r="B1153" s="117" t="s">
        <v>3030</v>
      </c>
      <c r="C1153" s="117" t="s">
        <v>1896</v>
      </c>
      <c r="D1153" s="117" t="s">
        <v>2602</v>
      </c>
      <c r="E1153" s="118" t="s">
        <v>3063</v>
      </c>
      <c r="F1153" s="119" t="s">
        <v>238</v>
      </c>
      <c r="G1153" s="120">
        <v>1</v>
      </c>
    </row>
    <row r="1154" spans="1:7" x14ac:dyDescent="0.25">
      <c r="A1154" s="116" t="s">
        <v>3064</v>
      </c>
      <c r="B1154" s="117" t="s">
        <v>3030</v>
      </c>
      <c r="C1154" s="117" t="s">
        <v>1900</v>
      </c>
      <c r="D1154" s="117" t="s">
        <v>2602</v>
      </c>
      <c r="E1154" s="118" t="s">
        <v>3065</v>
      </c>
      <c r="F1154" s="119" t="s">
        <v>238</v>
      </c>
      <c r="G1154" s="120">
        <v>1</v>
      </c>
    </row>
    <row r="1155" spans="1:7" x14ac:dyDescent="0.25">
      <c r="A1155" s="116" t="s">
        <v>3066</v>
      </c>
      <c r="B1155" s="117" t="s">
        <v>3030</v>
      </c>
      <c r="C1155" s="117" t="s">
        <v>2303</v>
      </c>
      <c r="D1155" s="117" t="s">
        <v>2602</v>
      </c>
      <c r="E1155" s="118" t="s">
        <v>3067</v>
      </c>
      <c r="F1155" s="119" t="s">
        <v>238</v>
      </c>
      <c r="G1155" s="120">
        <v>1</v>
      </c>
    </row>
    <row r="1156" spans="1:7" x14ac:dyDescent="0.25">
      <c r="A1156" s="90" t="s">
        <v>3068</v>
      </c>
      <c r="B1156" s="91" t="s">
        <v>3030</v>
      </c>
      <c r="C1156" s="91" t="s">
        <v>50</v>
      </c>
      <c r="D1156" s="91" t="s">
        <v>3069</v>
      </c>
      <c r="E1156" s="92" t="s">
        <v>3070</v>
      </c>
      <c r="F1156" s="93" t="s">
        <v>238</v>
      </c>
      <c r="G1156" s="99">
        <v>3</v>
      </c>
    </row>
    <row r="1157" spans="1:7" x14ac:dyDescent="0.25">
      <c r="A1157" s="116" t="s">
        <v>3071</v>
      </c>
      <c r="B1157" s="117" t="s">
        <v>3030</v>
      </c>
      <c r="C1157" s="117" t="s">
        <v>1907</v>
      </c>
      <c r="D1157" s="117" t="s">
        <v>2602</v>
      </c>
      <c r="E1157" s="118" t="s">
        <v>3072</v>
      </c>
      <c r="F1157" s="119" t="s">
        <v>238</v>
      </c>
      <c r="G1157" s="120">
        <v>3</v>
      </c>
    </row>
    <row r="1158" spans="1:7" x14ac:dyDescent="0.25">
      <c r="A1158" s="129"/>
      <c r="B1158" s="130"/>
      <c r="C1158" s="130"/>
      <c r="D1158" s="130"/>
      <c r="E1158" s="131" t="s">
        <v>3073</v>
      </c>
      <c r="F1158" s="132"/>
      <c r="G1158" s="133"/>
    </row>
    <row r="1159" spans="1:7" ht="22.5" x14ac:dyDescent="0.25">
      <c r="A1159" s="90" t="s">
        <v>3074</v>
      </c>
      <c r="B1159" s="91" t="s">
        <v>3030</v>
      </c>
      <c r="C1159" s="91" t="s">
        <v>54</v>
      </c>
      <c r="D1159" s="91" t="s">
        <v>3075</v>
      </c>
      <c r="E1159" s="92" t="s">
        <v>3076</v>
      </c>
      <c r="F1159" s="93" t="s">
        <v>214</v>
      </c>
      <c r="G1159" s="100">
        <v>4.01</v>
      </c>
    </row>
    <row r="1160" spans="1:7" ht="22.5" x14ac:dyDescent="0.25">
      <c r="A1160" s="90" t="s">
        <v>3077</v>
      </c>
      <c r="B1160" s="91" t="s">
        <v>3030</v>
      </c>
      <c r="C1160" s="91" t="s">
        <v>1950</v>
      </c>
      <c r="D1160" s="91" t="s">
        <v>3078</v>
      </c>
      <c r="E1160" s="92" t="s">
        <v>3079</v>
      </c>
      <c r="F1160" s="93" t="s">
        <v>238</v>
      </c>
      <c r="G1160" s="99">
        <v>50</v>
      </c>
    </row>
    <row r="1161" spans="1:7" ht="22.5" x14ac:dyDescent="0.25">
      <c r="A1161" s="90" t="s">
        <v>3080</v>
      </c>
      <c r="B1161" s="91" t="s">
        <v>3030</v>
      </c>
      <c r="C1161" s="91" t="s">
        <v>1954</v>
      </c>
      <c r="D1161" s="91" t="s">
        <v>3081</v>
      </c>
      <c r="E1161" s="92" t="s">
        <v>3082</v>
      </c>
      <c r="F1161" s="93" t="s">
        <v>238</v>
      </c>
      <c r="G1161" s="99">
        <v>16</v>
      </c>
    </row>
    <row r="1162" spans="1:7" ht="22.5" x14ac:dyDescent="0.25">
      <c r="A1162" s="90" t="s">
        <v>3083</v>
      </c>
      <c r="B1162" s="91" t="s">
        <v>3030</v>
      </c>
      <c r="C1162" s="91" t="s">
        <v>1958</v>
      </c>
      <c r="D1162" s="91" t="s">
        <v>3084</v>
      </c>
      <c r="E1162" s="92" t="s">
        <v>3085</v>
      </c>
      <c r="F1162" s="93" t="s">
        <v>238</v>
      </c>
      <c r="G1162" s="99">
        <v>319</v>
      </c>
    </row>
    <row r="1163" spans="1:7" x14ac:dyDescent="0.25">
      <c r="A1163" s="90" t="s">
        <v>3086</v>
      </c>
      <c r="B1163" s="91" t="s">
        <v>3030</v>
      </c>
      <c r="C1163" s="91" t="s">
        <v>1962</v>
      </c>
      <c r="D1163" s="91" t="s">
        <v>3025</v>
      </c>
      <c r="E1163" s="92" t="s">
        <v>3087</v>
      </c>
      <c r="F1163" s="93" t="s">
        <v>238</v>
      </c>
      <c r="G1163" s="99">
        <v>16</v>
      </c>
    </row>
    <row r="1164" spans="1:7" x14ac:dyDescent="0.25">
      <c r="A1164" s="90" t="s">
        <v>3088</v>
      </c>
      <c r="B1164" s="91" t="s">
        <v>3030</v>
      </c>
      <c r="C1164" s="91" t="s">
        <v>58</v>
      </c>
      <c r="D1164" s="91" t="s">
        <v>3089</v>
      </c>
      <c r="E1164" s="92" t="s">
        <v>3090</v>
      </c>
      <c r="F1164" s="93" t="s">
        <v>214</v>
      </c>
      <c r="G1164" s="100">
        <v>0.68</v>
      </c>
    </row>
    <row r="1165" spans="1:7" ht="22.5" x14ac:dyDescent="0.25">
      <c r="A1165" s="90" t="s">
        <v>3091</v>
      </c>
      <c r="B1165" s="91" t="s">
        <v>3030</v>
      </c>
      <c r="C1165" s="91" t="s">
        <v>2005</v>
      </c>
      <c r="D1165" s="91" t="s">
        <v>3092</v>
      </c>
      <c r="E1165" s="92" t="s">
        <v>3093</v>
      </c>
      <c r="F1165" s="93" t="s">
        <v>238</v>
      </c>
      <c r="G1165" s="99">
        <v>68</v>
      </c>
    </row>
    <row r="1166" spans="1:7" x14ac:dyDescent="0.25">
      <c r="A1166" s="90" t="s">
        <v>3094</v>
      </c>
      <c r="B1166" s="91" t="s">
        <v>3030</v>
      </c>
      <c r="C1166" s="91" t="s">
        <v>62</v>
      </c>
      <c r="D1166" s="91" t="s">
        <v>3095</v>
      </c>
      <c r="E1166" s="92" t="s">
        <v>3096</v>
      </c>
      <c r="F1166" s="93" t="s">
        <v>238</v>
      </c>
      <c r="G1166" s="99">
        <v>3</v>
      </c>
    </row>
    <row r="1167" spans="1:7" ht="22.5" x14ac:dyDescent="0.25">
      <c r="A1167" s="90" t="s">
        <v>3097</v>
      </c>
      <c r="B1167" s="91" t="s">
        <v>3030</v>
      </c>
      <c r="C1167" s="91" t="s">
        <v>2013</v>
      </c>
      <c r="D1167" s="91" t="s">
        <v>3098</v>
      </c>
      <c r="E1167" s="92" t="s">
        <v>3099</v>
      </c>
      <c r="F1167" s="93" t="s">
        <v>238</v>
      </c>
      <c r="G1167" s="99">
        <v>3</v>
      </c>
    </row>
    <row r="1168" spans="1:7" x14ac:dyDescent="0.25">
      <c r="A1168" s="90" t="s">
        <v>3100</v>
      </c>
      <c r="B1168" s="91" t="s">
        <v>3030</v>
      </c>
      <c r="C1168" s="91" t="s">
        <v>70</v>
      </c>
      <c r="D1168" s="91" t="s">
        <v>3101</v>
      </c>
      <c r="E1168" s="92" t="s">
        <v>3102</v>
      </c>
      <c r="F1168" s="93" t="s">
        <v>214</v>
      </c>
      <c r="G1168" s="98">
        <v>1.7</v>
      </c>
    </row>
    <row r="1169" spans="1:7" ht="22.5" x14ac:dyDescent="0.25">
      <c r="A1169" s="90" t="s">
        <v>3103</v>
      </c>
      <c r="B1169" s="91" t="s">
        <v>3030</v>
      </c>
      <c r="C1169" s="91" t="s">
        <v>2040</v>
      </c>
      <c r="D1169" s="91" t="s">
        <v>3104</v>
      </c>
      <c r="E1169" s="92" t="s">
        <v>3105</v>
      </c>
      <c r="F1169" s="93" t="s">
        <v>1827</v>
      </c>
      <c r="G1169" s="99">
        <v>17</v>
      </c>
    </row>
    <row r="1170" spans="1:7" x14ac:dyDescent="0.25">
      <c r="A1170" s="90" t="s">
        <v>3106</v>
      </c>
      <c r="B1170" s="91" t="s">
        <v>3030</v>
      </c>
      <c r="C1170" s="91" t="s">
        <v>2478</v>
      </c>
      <c r="D1170" s="91" t="s">
        <v>3107</v>
      </c>
      <c r="E1170" s="92" t="s">
        <v>3108</v>
      </c>
      <c r="F1170" s="93" t="s">
        <v>1827</v>
      </c>
      <c r="G1170" s="99">
        <v>17</v>
      </c>
    </row>
    <row r="1171" spans="1:7" x14ac:dyDescent="0.25">
      <c r="A1171" s="90" t="s">
        <v>3109</v>
      </c>
      <c r="B1171" s="91" t="s">
        <v>3030</v>
      </c>
      <c r="C1171" s="91" t="s">
        <v>91</v>
      </c>
      <c r="D1171" s="91" t="s">
        <v>3110</v>
      </c>
      <c r="E1171" s="92" t="s">
        <v>3111</v>
      </c>
      <c r="F1171" s="93" t="s">
        <v>214</v>
      </c>
      <c r="G1171" s="98">
        <v>2.6</v>
      </c>
    </row>
    <row r="1172" spans="1:7" x14ac:dyDescent="0.25">
      <c r="A1172" s="90" t="s">
        <v>3112</v>
      </c>
      <c r="B1172" s="91" t="s">
        <v>3030</v>
      </c>
      <c r="C1172" s="91" t="s">
        <v>207</v>
      </c>
      <c r="D1172" s="91" t="s">
        <v>3113</v>
      </c>
      <c r="E1172" s="92" t="s">
        <v>3114</v>
      </c>
      <c r="F1172" s="93" t="s">
        <v>214</v>
      </c>
      <c r="G1172" s="98">
        <v>2.6</v>
      </c>
    </row>
    <row r="1173" spans="1:7" x14ac:dyDescent="0.25">
      <c r="A1173" s="90" t="s">
        <v>3115</v>
      </c>
      <c r="B1173" s="91" t="s">
        <v>3030</v>
      </c>
      <c r="C1173" s="91" t="s">
        <v>2699</v>
      </c>
      <c r="D1173" s="91" t="s">
        <v>3107</v>
      </c>
      <c r="E1173" s="92" t="s">
        <v>3108</v>
      </c>
      <c r="F1173" s="93" t="s">
        <v>1827</v>
      </c>
      <c r="G1173" s="99">
        <v>26</v>
      </c>
    </row>
    <row r="1174" spans="1:7" x14ac:dyDescent="0.25">
      <c r="A1174" s="90" t="s">
        <v>3116</v>
      </c>
      <c r="B1174" s="91" t="s">
        <v>3030</v>
      </c>
      <c r="C1174" s="91" t="s">
        <v>94</v>
      </c>
      <c r="D1174" s="91" t="s">
        <v>3117</v>
      </c>
      <c r="E1174" s="92" t="s">
        <v>3118</v>
      </c>
      <c r="F1174" s="93" t="s">
        <v>214</v>
      </c>
      <c r="G1174" s="100">
        <v>0.15</v>
      </c>
    </row>
    <row r="1175" spans="1:7" x14ac:dyDescent="0.25">
      <c r="A1175" s="90" t="s">
        <v>3119</v>
      </c>
      <c r="B1175" s="91" t="s">
        <v>3030</v>
      </c>
      <c r="C1175" s="91" t="s">
        <v>216</v>
      </c>
      <c r="D1175" s="91" t="s">
        <v>3120</v>
      </c>
      <c r="E1175" s="92" t="s">
        <v>3121</v>
      </c>
      <c r="F1175" s="93" t="s">
        <v>214</v>
      </c>
      <c r="G1175" s="100">
        <v>0.15</v>
      </c>
    </row>
    <row r="1176" spans="1:7" x14ac:dyDescent="0.25">
      <c r="A1176" s="90"/>
      <c r="B1176" s="91"/>
      <c r="C1176" s="91"/>
      <c r="D1176" s="91"/>
      <c r="E1176" s="103" t="s">
        <v>3122</v>
      </c>
      <c r="F1176" s="93"/>
      <c r="G1176" s="100"/>
    </row>
    <row r="1177" spans="1:7" x14ac:dyDescent="0.25">
      <c r="A1177" s="90" t="s">
        <v>3123</v>
      </c>
      <c r="B1177" s="91" t="s">
        <v>3030</v>
      </c>
      <c r="C1177" s="91" t="s">
        <v>95</v>
      </c>
      <c r="D1177" s="91" t="s">
        <v>3124</v>
      </c>
      <c r="E1177" s="92" t="s">
        <v>3125</v>
      </c>
      <c r="F1177" s="93" t="s">
        <v>180</v>
      </c>
      <c r="G1177" s="100">
        <v>0.73</v>
      </c>
    </row>
    <row r="1178" spans="1:7" x14ac:dyDescent="0.25">
      <c r="A1178" s="90" t="s">
        <v>3126</v>
      </c>
      <c r="B1178" s="91" t="s">
        <v>3030</v>
      </c>
      <c r="C1178" s="91" t="s">
        <v>224</v>
      </c>
      <c r="D1178" s="91" t="s">
        <v>3025</v>
      </c>
      <c r="E1178" s="92" t="s">
        <v>3127</v>
      </c>
      <c r="F1178" s="93" t="s">
        <v>238</v>
      </c>
      <c r="G1178" s="99">
        <v>30</v>
      </c>
    </row>
    <row r="1179" spans="1:7" x14ac:dyDescent="0.25">
      <c r="A1179" s="90" t="s">
        <v>3128</v>
      </c>
      <c r="B1179" s="91" t="s">
        <v>3030</v>
      </c>
      <c r="C1179" s="91" t="s">
        <v>313</v>
      </c>
      <c r="D1179" s="91" t="s">
        <v>3025</v>
      </c>
      <c r="E1179" s="92" t="s">
        <v>3129</v>
      </c>
      <c r="F1179" s="93" t="s">
        <v>238</v>
      </c>
      <c r="G1179" s="99">
        <v>5</v>
      </c>
    </row>
    <row r="1180" spans="1:7" x14ac:dyDescent="0.25">
      <c r="A1180" s="90" t="s">
        <v>3130</v>
      </c>
      <c r="B1180" s="91" t="s">
        <v>3030</v>
      </c>
      <c r="C1180" s="91" t="s">
        <v>3131</v>
      </c>
      <c r="D1180" s="91" t="s">
        <v>3025</v>
      </c>
      <c r="E1180" s="92" t="s">
        <v>3132</v>
      </c>
      <c r="F1180" s="93" t="s">
        <v>238</v>
      </c>
      <c r="G1180" s="99">
        <v>5</v>
      </c>
    </row>
    <row r="1181" spans="1:7" x14ac:dyDescent="0.25">
      <c r="A1181" s="90" t="s">
        <v>3133</v>
      </c>
      <c r="B1181" s="91" t="s">
        <v>3030</v>
      </c>
      <c r="C1181" s="91" t="s">
        <v>3134</v>
      </c>
      <c r="D1181" s="91" t="s">
        <v>3025</v>
      </c>
      <c r="E1181" s="92" t="s">
        <v>3135</v>
      </c>
      <c r="F1181" s="93" t="s">
        <v>238</v>
      </c>
      <c r="G1181" s="99">
        <v>100</v>
      </c>
    </row>
    <row r="1182" spans="1:7" x14ac:dyDescent="0.25">
      <c r="A1182" s="90" t="s">
        <v>3136</v>
      </c>
      <c r="B1182" s="91" t="s">
        <v>3030</v>
      </c>
      <c r="C1182" s="91" t="s">
        <v>115</v>
      </c>
      <c r="D1182" s="91" t="s">
        <v>3137</v>
      </c>
      <c r="E1182" s="92" t="s">
        <v>3138</v>
      </c>
      <c r="F1182" s="93" t="s">
        <v>180</v>
      </c>
      <c r="G1182" s="99">
        <v>108</v>
      </c>
    </row>
    <row r="1183" spans="1:7" ht="22.5" x14ac:dyDescent="0.25">
      <c r="A1183" s="90" t="s">
        <v>3139</v>
      </c>
      <c r="B1183" s="91" t="s">
        <v>3030</v>
      </c>
      <c r="C1183" s="91" t="s">
        <v>231</v>
      </c>
      <c r="D1183" s="91" t="s">
        <v>3140</v>
      </c>
      <c r="E1183" s="92" t="s">
        <v>3141</v>
      </c>
      <c r="F1183" s="93" t="s">
        <v>2011</v>
      </c>
      <c r="G1183" s="98">
        <v>520.20000000000005</v>
      </c>
    </row>
    <row r="1184" spans="1:7" ht="22.5" x14ac:dyDescent="0.25">
      <c r="A1184" s="90" t="s">
        <v>3142</v>
      </c>
      <c r="B1184" s="91" t="s">
        <v>3030</v>
      </c>
      <c r="C1184" s="91" t="s">
        <v>319</v>
      </c>
      <c r="D1184" s="91" t="s">
        <v>3143</v>
      </c>
      <c r="E1184" s="92" t="s">
        <v>3144</v>
      </c>
      <c r="F1184" s="93" t="s">
        <v>2011</v>
      </c>
      <c r="G1184" s="98">
        <v>428.4</v>
      </c>
    </row>
    <row r="1185" spans="1:7" ht="22.5" x14ac:dyDescent="0.25">
      <c r="A1185" s="90" t="s">
        <v>3145</v>
      </c>
      <c r="B1185" s="91" t="s">
        <v>3030</v>
      </c>
      <c r="C1185" s="91" t="s">
        <v>323</v>
      </c>
      <c r="D1185" s="91" t="s">
        <v>3146</v>
      </c>
      <c r="E1185" s="92" t="s">
        <v>3147</v>
      </c>
      <c r="F1185" s="93" t="s">
        <v>2011</v>
      </c>
      <c r="G1185" s="99">
        <v>153</v>
      </c>
    </row>
    <row r="1186" spans="1:7" x14ac:dyDescent="0.25">
      <c r="A1186" s="90" t="s">
        <v>3148</v>
      </c>
      <c r="B1186" s="91" t="s">
        <v>3030</v>
      </c>
      <c r="C1186" s="91" t="s">
        <v>235</v>
      </c>
      <c r="D1186" s="91" t="s">
        <v>3149</v>
      </c>
      <c r="E1186" s="92" t="s">
        <v>3150</v>
      </c>
      <c r="F1186" s="93" t="s">
        <v>180</v>
      </c>
      <c r="G1186" s="98">
        <v>107.5</v>
      </c>
    </row>
    <row r="1187" spans="1:7" ht="33.75" x14ac:dyDescent="0.25">
      <c r="A1187" s="90" t="s">
        <v>3151</v>
      </c>
      <c r="B1187" s="91" t="s">
        <v>3030</v>
      </c>
      <c r="C1187" s="91" t="s">
        <v>328</v>
      </c>
      <c r="D1187" s="91" t="s">
        <v>3152</v>
      </c>
      <c r="E1187" s="92" t="s">
        <v>3153</v>
      </c>
      <c r="F1187" s="93" t="s">
        <v>210</v>
      </c>
      <c r="G1187" s="100">
        <v>1.02</v>
      </c>
    </row>
    <row r="1188" spans="1:7" ht="33.75" x14ac:dyDescent="0.25">
      <c r="A1188" s="90" t="s">
        <v>3154</v>
      </c>
      <c r="B1188" s="91" t="s">
        <v>3030</v>
      </c>
      <c r="C1188" s="91" t="s">
        <v>330</v>
      </c>
      <c r="D1188" s="91" t="s">
        <v>3155</v>
      </c>
      <c r="E1188" s="92" t="s">
        <v>3156</v>
      </c>
      <c r="F1188" s="93" t="s">
        <v>210</v>
      </c>
      <c r="G1188" s="101">
        <v>0.10199999999999999</v>
      </c>
    </row>
    <row r="1189" spans="1:7" ht="33.75" x14ac:dyDescent="0.25">
      <c r="A1189" s="90" t="s">
        <v>3157</v>
      </c>
      <c r="B1189" s="91" t="s">
        <v>3030</v>
      </c>
      <c r="C1189" s="91" t="s">
        <v>334</v>
      </c>
      <c r="D1189" s="91" t="s">
        <v>3158</v>
      </c>
      <c r="E1189" s="92" t="s">
        <v>3159</v>
      </c>
      <c r="F1189" s="93" t="s">
        <v>210</v>
      </c>
      <c r="G1189" s="101">
        <v>0.40799999999999997</v>
      </c>
    </row>
    <row r="1190" spans="1:7" ht="33.75" x14ac:dyDescent="0.25">
      <c r="A1190" s="90" t="s">
        <v>3160</v>
      </c>
      <c r="B1190" s="91" t="s">
        <v>3030</v>
      </c>
      <c r="C1190" s="91" t="s">
        <v>336</v>
      </c>
      <c r="D1190" s="91" t="s">
        <v>3161</v>
      </c>
      <c r="E1190" s="92" t="s">
        <v>3162</v>
      </c>
      <c r="F1190" s="93" t="s">
        <v>210</v>
      </c>
      <c r="G1190" s="101">
        <v>0.40799999999999997</v>
      </c>
    </row>
    <row r="1191" spans="1:7" ht="33.75" x14ac:dyDescent="0.25">
      <c r="A1191" s="90" t="s">
        <v>3163</v>
      </c>
      <c r="B1191" s="91" t="s">
        <v>3030</v>
      </c>
      <c r="C1191" s="91" t="s">
        <v>3164</v>
      </c>
      <c r="D1191" s="91" t="s">
        <v>3165</v>
      </c>
      <c r="E1191" s="92" t="s">
        <v>3166</v>
      </c>
      <c r="F1191" s="93" t="s">
        <v>210</v>
      </c>
      <c r="G1191" s="101">
        <v>0.10199999999999999</v>
      </c>
    </row>
    <row r="1192" spans="1:7" ht="33.75" x14ac:dyDescent="0.25">
      <c r="A1192" s="90" t="s">
        <v>3167</v>
      </c>
      <c r="B1192" s="91" t="s">
        <v>3030</v>
      </c>
      <c r="C1192" s="91" t="s">
        <v>3168</v>
      </c>
      <c r="D1192" s="91" t="s">
        <v>3169</v>
      </c>
      <c r="E1192" s="92" t="s">
        <v>3170</v>
      </c>
      <c r="F1192" s="93" t="s">
        <v>210</v>
      </c>
      <c r="G1192" s="101">
        <v>4.1820000000000004</v>
      </c>
    </row>
    <row r="1193" spans="1:7" ht="33.75" x14ac:dyDescent="0.25">
      <c r="A1193" s="90" t="s">
        <v>3171</v>
      </c>
      <c r="B1193" s="91" t="s">
        <v>3030</v>
      </c>
      <c r="C1193" s="91" t="s">
        <v>3172</v>
      </c>
      <c r="D1193" s="91" t="s">
        <v>3173</v>
      </c>
      <c r="E1193" s="92" t="s">
        <v>3174</v>
      </c>
      <c r="F1193" s="93" t="s">
        <v>210</v>
      </c>
      <c r="G1193" s="101">
        <v>3.774</v>
      </c>
    </row>
    <row r="1194" spans="1:7" ht="33.75" x14ac:dyDescent="0.25">
      <c r="A1194" s="90" t="s">
        <v>3175</v>
      </c>
      <c r="B1194" s="91" t="s">
        <v>3030</v>
      </c>
      <c r="C1194" s="91" t="s">
        <v>3176</v>
      </c>
      <c r="D1194" s="91" t="s">
        <v>3177</v>
      </c>
      <c r="E1194" s="92" t="s">
        <v>3178</v>
      </c>
      <c r="F1194" s="93" t="s">
        <v>210</v>
      </c>
      <c r="G1194" s="101">
        <v>0.10199999999999999</v>
      </c>
    </row>
    <row r="1195" spans="1:7" ht="33.75" x14ac:dyDescent="0.25">
      <c r="A1195" s="90" t="s">
        <v>3179</v>
      </c>
      <c r="B1195" s="91" t="s">
        <v>3030</v>
      </c>
      <c r="C1195" s="91" t="s">
        <v>3180</v>
      </c>
      <c r="D1195" s="91" t="s">
        <v>3181</v>
      </c>
      <c r="E1195" s="92" t="s">
        <v>3182</v>
      </c>
      <c r="F1195" s="93" t="s">
        <v>210</v>
      </c>
      <c r="G1195" s="101">
        <v>0.20399999999999999</v>
      </c>
    </row>
    <row r="1196" spans="1:7" ht="33.75" x14ac:dyDescent="0.25">
      <c r="A1196" s="90" t="s">
        <v>3183</v>
      </c>
      <c r="B1196" s="91" t="s">
        <v>3030</v>
      </c>
      <c r="C1196" s="91" t="s">
        <v>3184</v>
      </c>
      <c r="D1196" s="91" t="s">
        <v>3185</v>
      </c>
      <c r="E1196" s="92" t="s">
        <v>3186</v>
      </c>
      <c r="F1196" s="93" t="s">
        <v>210</v>
      </c>
      <c r="G1196" s="101">
        <v>0.35699999999999998</v>
      </c>
    </row>
    <row r="1197" spans="1:7" ht="33.75" x14ac:dyDescent="0.25">
      <c r="A1197" s="90" t="s">
        <v>3187</v>
      </c>
      <c r="B1197" s="91" t="s">
        <v>3030</v>
      </c>
      <c r="C1197" s="91" t="s">
        <v>3188</v>
      </c>
      <c r="D1197" s="91" t="s">
        <v>3189</v>
      </c>
      <c r="E1197" s="92" t="s">
        <v>3190</v>
      </c>
      <c r="F1197" s="93" t="s">
        <v>210</v>
      </c>
      <c r="G1197" s="101">
        <v>0.30599999999999999</v>
      </c>
    </row>
    <row r="1198" spans="1:7" x14ac:dyDescent="0.25">
      <c r="A1198" s="90" t="s">
        <v>3191</v>
      </c>
      <c r="B1198" s="91" t="s">
        <v>3030</v>
      </c>
      <c r="C1198" s="91" t="s">
        <v>240</v>
      </c>
      <c r="D1198" s="91" t="s">
        <v>3149</v>
      </c>
      <c r="E1198" s="92" t="s">
        <v>3150</v>
      </c>
      <c r="F1198" s="93" t="s">
        <v>180</v>
      </c>
      <c r="G1198" s="98">
        <v>1.3</v>
      </c>
    </row>
    <row r="1199" spans="1:7" ht="33.75" x14ac:dyDescent="0.25">
      <c r="A1199" s="90" t="s">
        <v>3192</v>
      </c>
      <c r="B1199" s="91" t="s">
        <v>3030</v>
      </c>
      <c r="C1199" s="91" t="s">
        <v>243</v>
      </c>
      <c r="D1199" s="91" t="s">
        <v>3193</v>
      </c>
      <c r="E1199" s="92" t="s">
        <v>3194</v>
      </c>
      <c r="F1199" s="93" t="s">
        <v>210</v>
      </c>
      <c r="G1199" s="97">
        <v>3.0599999999999999E-2</v>
      </c>
    </row>
    <row r="1200" spans="1:7" ht="33.75" x14ac:dyDescent="0.25">
      <c r="A1200" s="90" t="s">
        <v>3195</v>
      </c>
      <c r="B1200" s="91" t="s">
        <v>3030</v>
      </c>
      <c r="C1200" s="91" t="s">
        <v>247</v>
      </c>
      <c r="D1200" s="91" t="s">
        <v>3196</v>
      </c>
      <c r="E1200" s="92" t="s">
        <v>3197</v>
      </c>
      <c r="F1200" s="93" t="s">
        <v>210</v>
      </c>
      <c r="G1200" s="101">
        <v>0.10199999999999999</v>
      </c>
    </row>
    <row r="1201" spans="1:7" x14ac:dyDescent="0.25">
      <c r="A1201" s="90" t="s">
        <v>3198</v>
      </c>
      <c r="B1201" s="91" t="s">
        <v>3030</v>
      </c>
      <c r="C1201" s="91" t="s">
        <v>252</v>
      </c>
      <c r="D1201" s="91" t="s">
        <v>3199</v>
      </c>
      <c r="E1201" s="92" t="s">
        <v>3200</v>
      </c>
      <c r="F1201" s="93" t="s">
        <v>180</v>
      </c>
      <c r="G1201" s="99">
        <v>2</v>
      </c>
    </row>
    <row r="1202" spans="1:7" ht="33.75" x14ac:dyDescent="0.25">
      <c r="A1202" s="90" t="s">
        <v>3201</v>
      </c>
      <c r="B1202" s="91" t="s">
        <v>3030</v>
      </c>
      <c r="C1202" s="91" t="s">
        <v>349</v>
      </c>
      <c r="D1202" s="91" t="s">
        <v>3202</v>
      </c>
      <c r="E1202" s="92" t="s">
        <v>3203</v>
      </c>
      <c r="F1202" s="93" t="s">
        <v>210</v>
      </c>
      <c r="G1202" s="101">
        <v>0.10199999999999999</v>
      </c>
    </row>
    <row r="1203" spans="1:7" ht="33.75" x14ac:dyDescent="0.25">
      <c r="A1203" s="90" t="s">
        <v>3204</v>
      </c>
      <c r="B1203" s="91" t="s">
        <v>3030</v>
      </c>
      <c r="C1203" s="91" t="s">
        <v>353</v>
      </c>
      <c r="D1203" s="91" t="s">
        <v>3205</v>
      </c>
      <c r="E1203" s="92" t="s">
        <v>3206</v>
      </c>
      <c r="F1203" s="93" t="s">
        <v>210</v>
      </c>
      <c r="G1203" s="101">
        <v>0.10199999999999999</v>
      </c>
    </row>
    <row r="1204" spans="1:7" x14ac:dyDescent="0.25">
      <c r="A1204" s="90" t="s">
        <v>3207</v>
      </c>
      <c r="B1204" s="91" t="s">
        <v>3030</v>
      </c>
      <c r="C1204" s="91" t="s">
        <v>256</v>
      </c>
      <c r="D1204" s="91" t="s">
        <v>3208</v>
      </c>
      <c r="E1204" s="92" t="s">
        <v>3209</v>
      </c>
      <c r="F1204" s="93" t="s">
        <v>214</v>
      </c>
      <c r="G1204" s="98">
        <v>1.5</v>
      </c>
    </row>
    <row r="1205" spans="1:7" x14ac:dyDescent="0.25">
      <c r="A1205" s="90" t="s">
        <v>3210</v>
      </c>
      <c r="B1205" s="91" t="s">
        <v>3030</v>
      </c>
      <c r="C1205" s="91" t="s">
        <v>260</v>
      </c>
      <c r="D1205" s="91" t="s">
        <v>3211</v>
      </c>
      <c r="E1205" s="92" t="s">
        <v>3212</v>
      </c>
      <c r="F1205" s="93" t="s">
        <v>214</v>
      </c>
      <c r="G1205" s="98">
        <v>0.4</v>
      </c>
    </row>
    <row r="1206" spans="1:7" x14ac:dyDescent="0.25">
      <c r="A1206" s="90" t="s">
        <v>3213</v>
      </c>
      <c r="B1206" s="91" t="s">
        <v>3030</v>
      </c>
      <c r="C1206" s="91" t="s">
        <v>264</v>
      </c>
      <c r="D1206" s="91" t="s">
        <v>3214</v>
      </c>
      <c r="E1206" s="92" t="s">
        <v>3215</v>
      </c>
      <c r="F1206" s="93" t="s">
        <v>214</v>
      </c>
      <c r="G1206" s="98">
        <v>0.6</v>
      </c>
    </row>
    <row r="1207" spans="1:7" x14ac:dyDescent="0.25">
      <c r="A1207" s="90" t="s">
        <v>3216</v>
      </c>
      <c r="B1207" s="91" t="s">
        <v>3030</v>
      </c>
      <c r="C1207" s="91" t="s">
        <v>266</v>
      </c>
      <c r="D1207" s="91" t="s">
        <v>3217</v>
      </c>
      <c r="E1207" s="92" t="s">
        <v>3218</v>
      </c>
      <c r="F1207" s="93" t="s">
        <v>214</v>
      </c>
      <c r="G1207" s="98">
        <v>0.7</v>
      </c>
    </row>
    <row r="1208" spans="1:7" x14ac:dyDescent="0.25">
      <c r="A1208" s="90" t="s">
        <v>3219</v>
      </c>
      <c r="B1208" s="91" t="s">
        <v>3030</v>
      </c>
      <c r="C1208" s="91" t="s">
        <v>270</v>
      </c>
      <c r="D1208" s="91" t="s">
        <v>3220</v>
      </c>
      <c r="E1208" s="92" t="s">
        <v>3221</v>
      </c>
      <c r="F1208" s="93" t="s">
        <v>214</v>
      </c>
      <c r="G1208" s="98">
        <v>0.7</v>
      </c>
    </row>
    <row r="1209" spans="1:7" x14ac:dyDescent="0.25">
      <c r="A1209" s="90" t="s">
        <v>3222</v>
      </c>
      <c r="B1209" s="91" t="s">
        <v>3030</v>
      </c>
      <c r="C1209" s="91" t="s">
        <v>274</v>
      </c>
      <c r="D1209" s="91" t="s">
        <v>3223</v>
      </c>
      <c r="E1209" s="92" t="s">
        <v>3224</v>
      </c>
      <c r="F1209" s="93" t="s">
        <v>214</v>
      </c>
      <c r="G1209" s="98">
        <v>0.1</v>
      </c>
    </row>
    <row r="1210" spans="1:7" x14ac:dyDescent="0.25">
      <c r="A1210" s="90" t="s">
        <v>3225</v>
      </c>
      <c r="B1210" s="91" t="s">
        <v>3030</v>
      </c>
      <c r="C1210" s="91" t="s">
        <v>278</v>
      </c>
      <c r="D1210" s="91" t="s">
        <v>3226</v>
      </c>
      <c r="E1210" s="92" t="s">
        <v>3227</v>
      </c>
      <c r="F1210" s="93" t="s">
        <v>214</v>
      </c>
      <c r="G1210" s="98">
        <v>0.4</v>
      </c>
    </row>
    <row r="1211" spans="1:7" x14ac:dyDescent="0.25">
      <c r="A1211" s="90" t="s">
        <v>3228</v>
      </c>
      <c r="B1211" s="91" t="s">
        <v>3030</v>
      </c>
      <c r="C1211" s="91" t="s">
        <v>407</v>
      </c>
      <c r="D1211" s="91" t="s">
        <v>3229</v>
      </c>
      <c r="E1211" s="92" t="s">
        <v>3230</v>
      </c>
      <c r="F1211" s="93" t="s">
        <v>214</v>
      </c>
      <c r="G1211" s="98">
        <v>0.6</v>
      </c>
    </row>
    <row r="1212" spans="1:7" x14ac:dyDescent="0.25">
      <c r="A1212" s="90" t="s">
        <v>3231</v>
      </c>
      <c r="B1212" s="91" t="s">
        <v>3030</v>
      </c>
      <c r="C1212" s="91" t="s">
        <v>417</v>
      </c>
      <c r="D1212" s="91" t="s">
        <v>3232</v>
      </c>
      <c r="E1212" s="92" t="s">
        <v>3233</v>
      </c>
      <c r="F1212" s="93" t="s">
        <v>238</v>
      </c>
      <c r="G1212" s="99">
        <v>200</v>
      </c>
    </row>
    <row r="1213" spans="1:7" x14ac:dyDescent="0.25">
      <c r="A1213" s="90" t="s">
        <v>3234</v>
      </c>
      <c r="B1213" s="91" t="s">
        <v>3030</v>
      </c>
      <c r="C1213" s="91" t="s">
        <v>421</v>
      </c>
      <c r="D1213" s="91" t="s">
        <v>3235</v>
      </c>
      <c r="E1213" s="92" t="s">
        <v>3236</v>
      </c>
      <c r="F1213" s="93" t="s">
        <v>238</v>
      </c>
      <c r="G1213" s="99">
        <v>200</v>
      </c>
    </row>
    <row r="1214" spans="1:7" x14ac:dyDescent="0.25">
      <c r="A1214" s="90"/>
      <c r="B1214" s="91"/>
      <c r="C1214" s="91"/>
      <c r="D1214" s="91"/>
      <c r="E1214" s="103" t="s">
        <v>3237</v>
      </c>
      <c r="F1214" s="93"/>
      <c r="G1214" s="99"/>
    </row>
    <row r="1215" spans="1:7" ht="22.5" x14ac:dyDescent="0.25">
      <c r="A1215" s="90" t="s">
        <v>3238</v>
      </c>
      <c r="B1215" s="91" t="s">
        <v>3030</v>
      </c>
      <c r="C1215" s="91" t="s">
        <v>425</v>
      </c>
      <c r="D1215" s="91" t="s">
        <v>3239</v>
      </c>
      <c r="E1215" s="92" t="s">
        <v>3240</v>
      </c>
      <c r="F1215" s="93" t="s">
        <v>180</v>
      </c>
      <c r="G1215" s="99">
        <v>2</v>
      </c>
    </row>
    <row r="1216" spans="1:7" x14ac:dyDescent="0.25">
      <c r="A1216" s="90" t="s">
        <v>3241</v>
      </c>
      <c r="B1216" s="91" t="s">
        <v>3030</v>
      </c>
      <c r="C1216" s="91" t="s">
        <v>429</v>
      </c>
      <c r="D1216" s="91" t="s">
        <v>3025</v>
      </c>
      <c r="E1216" s="92" t="s">
        <v>3242</v>
      </c>
      <c r="F1216" s="93" t="s">
        <v>489</v>
      </c>
      <c r="G1216" s="99">
        <v>200</v>
      </c>
    </row>
    <row r="1217" spans="1:7" x14ac:dyDescent="0.25">
      <c r="A1217" s="90" t="s">
        <v>3243</v>
      </c>
      <c r="B1217" s="91" t="s">
        <v>3030</v>
      </c>
      <c r="C1217" s="91" t="s">
        <v>2166</v>
      </c>
      <c r="D1217" s="91" t="s">
        <v>3025</v>
      </c>
      <c r="E1217" s="92" t="s">
        <v>3244</v>
      </c>
      <c r="F1217" s="93" t="s">
        <v>238</v>
      </c>
      <c r="G1217" s="99">
        <v>10</v>
      </c>
    </row>
    <row r="1218" spans="1:7" x14ac:dyDescent="0.25">
      <c r="A1218" s="90" t="s">
        <v>3245</v>
      </c>
      <c r="B1218" s="91" t="s">
        <v>3030</v>
      </c>
      <c r="C1218" s="91" t="s">
        <v>2824</v>
      </c>
      <c r="D1218" s="91" t="s">
        <v>3025</v>
      </c>
      <c r="E1218" s="92" t="s">
        <v>3246</v>
      </c>
      <c r="F1218" s="93" t="s">
        <v>238</v>
      </c>
      <c r="G1218" s="99">
        <v>660</v>
      </c>
    </row>
    <row r="1219" spans="1:7" ht="22.5" x14ac:dyDescent="0.25">
      <c r="A1219" s="90" t="s">
        <v>3247</v>
      </c>
      <c r="B1219" s="91" t="s">
        <v>3030</v>
      </c>
      <c r="C1219" s="91" t="s">
        <v>433</v>
      </c>
      <c r="D1219" s="91" t="s">
        <v>3248</v>
      </c>
      <c r="E1219" s="92" t="s">
        <v>3249</v>
      </c>
      <c r="F1219" s="93" t="s">
        <v>180</v>
      </c>
      <c r="G1219" s="99">
        <v>5</v>
      </c>
    </row>
    <row r="1220" spans="1:7" x14ac:dyDescent="0.25">
      <c r="A1220" s="90" t="s">
        <v>3250</v>
      </c>
      <c r="B1220" s="91" t="s">
        <v>3030</v>
      </c>
      <c r="C1220" s="91" t="s">
        <v>2174</v>
      </c>
      <c r="D1220" s="91" t="s">
        <v>3025</v>
      </c>
      <c r="E1220" s="92" t="s">
        <v>3251</v>
      </c>
      <c r="F1220" s="93" t="s">
        <v>489</v>
      </c>
      <c r="G1220" s="99">
        <v>500</v>
      </c>
    </row>
    <row r="1221" spans="1:7" x14ac:dyDescent="0.25">
      <c r="A1221" s="90" t="s">
        <v>3252</v>
      </c>
      <c r="B1221" s="91" t="s">
        <v>3030</v>
      </c>
      <c r="C1221" s="91" t="s">
        <v>2178</v>
      </c>
      <c r="D1221" s="91" t="s">
        <v>3025</v>
      </c>
      <c r="E1221" s="92" t="s">
        <v>3253</v>
      </c>
      <c r="F1221" s="93" t="s">
        <v>238</v>
      </c>
      <c r="G1221" s="99">
        <v>20</v>
      </c>
    </row>
    <row r="1222" spans="1:7" x14ac:dyDescent="0.25">
      <c r="A1222" s="90" t="s">
        <v>3254</v>
      </c>
      <c r="B1222" s="91" t="s">
        <v>3030</v>
      </c>
      <c r="C1222" s="91" t="s">
        <v>3255</v>
      </c>
      <c r="D1222" s="91" t="s">
        <v>3025</v>
      </c>
      <c r="E1222" s="92" t="s">
        <v>3256</v>
      </c>
      <c r="F1222" s="93" t="s">
        <v>238</v>
      </c>
      <c r="G1222" s="99">
        <v>30</v>
      </c>
    </row>
    <row r="1223" spans="1:7" x14ac:dyDescent="0.25">
      <c r="A1223" s="90" t="s">
        <v>3257</v>
      </c>
      <c r="B1223" s="91" t="s">
        <v>3030</v>
      </c>
      <c r="C1223" s="91" t="s">
        <v>3258</v>
      </c>
      <c r="D1223" s="91" t="s">
        <v>3025</v>
      </c>
      <c r="E1223" s="92" t="s">
        <v>3259</v>
      </c>
      <c r="F1223" s="93" t="s">
        <v>238</v>
      </c>
      <c r="G1223" s="99">
        <v>10</v>
      </c>
    </row>
    <row r="1224" spans="1:7" x14ac:dyDescent="0.25">
      <c r="A1224" s="90" t="s">
        <v>3260</v>
      </c>
      <c r="B1224" s="91" t="s">
        <v>3030</v>
      </c>
      <c r="C1224" s="91" t="s">
        <v>3261</v>
      </c>
      <c r="D1224" s="91" t="s">
        <v>3025</v>
      </c>
      <c r="E1224" s="92" t="s">
        <v>3262</v>
      </c>
      <c r="F1224" s="93" t="s">
        <v>238</v>
      </c>
      <c r="G1224" s="99">
        <v>500</v>
      </c>
    </row>
    <row r="1225" spans="1:7" x14ac:dyDescent="0.25">
      <c r="A1225" s="90" t="s">
        <v>3263</v>
      </c>
      <c r="B1225" s="91" t="s">
        <v>3030</v>
      </c>
      <c r="C1225" s="91" t="s">
        <v>437</v>
      </c>
      <c r="D1225" s="91" t="s">
        <v>3264</v>
      </c>
      <c r="E1225" s="92" t="s">
        <v>3265</v>
      </c>
      <c r="F1225" s="93" t="s">
        <v>238</v>
      </c>
      <c r="G1225" s="99">
        <v>8</v>
      </c>
    </row>
    <row r="1226" spans="1:7" x14ac:dyDescent="0.25">
      <c r="A1226" s="90" t="s">
        <v>3266</v>
      </c>
      <c r="B1226" s="91" t="s">
        <v>3030</v>
      </c>
      <c r="C1226" s="91" t="s">
        <v>441</v>
      </c>
      <c r="D1226" s="91" t="s">
        <v>3025</v>
      </c>
      <c r="E1226" s="92" t="s">
        <v>3267</v>
      </c>
      <c r="F1226" s="93" t="s">
        <v>238</v>
      </c>
      <c r="G1226" s="99">
        <v>16</v>
      </c>
    </row>
    <row r="1227" spans="1:7" x14ac:dyDescent="0.25">
      <c r="A1227" s="90" t="s">
        <v>3268</v>
      </c>
      <c r="B1227" s="91" t="s">
        <v>3030</v>
      </c>
      <c r="C1227" s="91" t="s">
        <v>445</v>
      </c>
      <c r="D1227" s="91" t="s">
        <v>3025</v>
      </c>
      <c r="E1227" s="92" t="s">
        <v>3269</v>
      </c>
      <c r="F1227" s="93" t="s">
        <v>238</v>
      </c>
      <c r="G1227" s="99">
        <v>8</v>
      </c>
    </row>
    <row r="1228" spans="1:7" x14ac:dyDescent="0.25">
      <c r="A1228" s="90" t="s">
        <v>3270</v>
      </c>
      <c r="B1228" s="91" t="s">
        <v>3030</v>
      </c>
      <c r="C1228" s="91" t="s">
        <v>2187</v>
      </c>
      <c r="D1228" s="91" t="s">
        <v>3025</v>
      </c>
      <c r="E1228" s="92" t="s">
        <v>3271</v>
      </c>
      <c r="F1228" s="93" t="s">
        <v>238</v>
      </c>
      <c r="G1228" s="99">
        <v>50</v>
      </c>
    </row>
    <row r="1229" spans="1:7" x14ac:dyDescent="0.25">
      <c r="A1229" s="90" t="s">
        <v>3272</v>
      </c>
      <c r="B1229" s="91" t="s">
        <v>3030</v>
      </c>
      <c r="C1229" s="91" t="s">
        <v>2191</v>
      </c>
      <c r="D1229" s="91" t="s">
        <v>3025</v>
      </c>
      <c r="E1229" s="92" t="s">
        <v>3273</v>
      </c>
      <c r="F1229" s="93" t="s">
        <v>238</v>
      </c>
      <c r="G1229" s="99">
        <v>64</v>
      </c>
    </row>
    <row r="1230" spans="1:7" x14ac:dyDescent="0.25">
      <c r="A1230" s="79" t="s">
        <v>62</v>
      </c>
      <c r="B1230" s="299" t="s">
        <v>3274</v>
      </c>
      <c r="C1230" s="299"/>
      <c r="D1230" s="299"/>
      <c r="E1230" s="80" t="s">
        <v>3275</v>
      </c>
      <c r="F1230" s="81"/>
      <c r="G1230" s="82"/>
    </row>
    <row r="1231" spans="1:7" x14ac:dyDescent="0.25">
      <c r="A1231" s="109"/>
      <c r="B1231" s="110"/>
      <c r="C1231" s="110"/>
      <c r="D1231" s="110"/>
      <c r="E1231" s="111" t="s">
        <v>2288</v>
      </c>
      <c r="F1231" s="112"/>
      <c r="G1231" s="113"/>
    </row>
    <row r="1232" spans="1:7" ht="22.5" x14ac:dyDescent="0.25">
      <c r="A1232" s="90" t="s">
        <v>2013</v>
      </c>
      <c r="B1232" s="91" t="s">
        <v>3274</v>
      </c>
      <c r="C1232" s="91" t="s">
        <v>40</v>
      </c>
      <c r="D1232" s="91" t="s">
        <v>3276</v>
      </c>
      <c r="E1232" s="92" t="s">
        <v>3277</v>
      </c>
      <c r="F1232" s="93" t="s">
        <v>238</v>
      </c>
      <c r="G1232" s="99">
        <v>1</v>
      </c>
    </row>
    <row r="1233" spans="1:7" ht="22.5" x14ac:dyDescent="0.25">
      <c r="A1233" s="90" t="s">
        <v>2017</v>
      </c>
      <c r="B1233" s="91" t="s">
        <v>3274</v>
      </c>
      <c r="C1233" s="91" t="s">
        <v>41</v>
      </c>
      <c r="D1233" s="91" t="s">
        <v>3278</v>
      </c>
      <c r="E1233" s="92" t="s">
        <v>3279</v>
      </c>
      <c r="F1233" s="93" t="s">
        <v>238</v>
      </c>
      <c r="G1233" s="99">
        <v>-10</v>
      </c>
    </row>
    <row r="1234" spans="1:7" ht="22.5" x14ac:dyDescent="0.25">
      <c r="A1234" s="90" t="s">
        <v>2021</v>
      </c>
      <c r="B1234" s="91" t="s">
        <v>3274</v>
      </c>
      <c r="C1234" s="91" t="s">
        <v>44</v>
      </c>
      <c r="D1234" s="91" t="s">
        <v>3280</v>
      </c>
      <c r="E1234" s="92" t="s">
        <v>3281</v>
      </c>
      <c r="F1234" s="93" t="s">
        <v>489</v>
      </c>
      <c r="G1234" s="99">
        <v>-37</v>
      </c>
    </row>
    <row r="1235" spans="1:7" x14ac:dyDescent="0.25">
      <c r="A1235" s="116" t="s">
        <v>2025</v>
      </c>
      <c r="B1235" s="117" t="s">
        <v>3274</v>
      </c>
      <c r="C1235" s="117" t="s">
        <v>1817</v>
      </c>
      <c r="D1235" s="117" t="s">
        <v>2602</v>
      </c>
      <c r="E1235" s="118" t="s">
        <v>3282</v>
      </c>
      <c r="F1235" s="119" t="s">
        <v>3283</v>
      </c>
      <c r="G1235" s="120">
        <v>1</v>
      </c>
    </row>
    <row r="1236" spans="1:7" x14ac:dyDescent="0.25">
      <c r="A1236" s="79" t="s">
        <v>70</v>
      </c>
      <c r="B1236" s="299" t="s">
        <v>3284</v>
      </c>
      <c r="C1236" s="299"/>
      <c r="D1236" s="299"/>
      <c r="E1236" s="80" t="s">
        <v>3285</v>
      </c>
      <c r="F1236" s="81"/>
      <c r="G1236" s="82"/>
    </row>
    <row r="1237" spans="1:7" x14ac:dyDescent="0.25">
      <c r="A1237" s="109"/>
      <c r="B1237" s="110"/>
      <c r="C1237" s="110"/>
      <c r="D1237" s="110"/>
      <c r="E1237" s="111" t="s">
        <v>2288</v>
      </c>
      <c r="F1237" s="112"/>
      <c r="G1237" s="113"/>
    </row>
    <row r="1238" spans="1:7" x14ac:dyDescent="0.25">
      <c r="A1238" s="85"/>
      <c r="B1238" s="125"/>
      <c r="C1238" s="125"/>
      <c r="D1238" s="125"/>
      <c r="E1238" s="126" t="s">
        <v>3286</v>
      </c>
      <c r="F1238" s="86"/>
      <c r="G1238" s="87"/>
    </row>
    <row r="1239" spans="1:7" x14ac:dyDescent="0.25">
      <c r="A1239" s="116" t="s">
        <v>2040</v>
      </c>
      <c r="B1239" s="117" t="s">
        <v>3287</v>
      </c>
      <c r="C1239" s="136" t="s">
        <v>40</v>
      </c>
      <c r="D1239" s="117" t="s">
        <v>2602</v>
      </c>
      <c r="E1239" s="137" t="s">
        <v>3288</v>
      </c>
      <c r="F1239" s="138" t="s">
        <v>238</v>
      </c>
      <c r="G1239" s="139">
        <v>5</v>
      </c>
    </row>
    <row r="1240" spans="1:7" s="263" customFormat="1" x14ac:dyDescent="0.25">
      <c r="A1240" s="90"/>
      <c r="B1240" s="91"/>
      <c r="C1240" s="272"/>
      <c r="D1240" s="91"/>
      <c r="E1240" s="266" t="s">
        <v>3289</v>
      </c>
      <c r="F1240" s="273"/>
      <c r="G1240" s="274"/>
    </row>
    <row r="1241" spans="1:7" x14ac:dyDescent="0.25">
      <c r="A1241" s="116" t="s">
        <v>2478</v>
      </c>
      <c r="B1241" s="117"/>
      <c r="C1241" s="136" t="s">
        <v>41</v>
      </c>
      <c r="D1241" s="117" t="s">
        <v>2602</v>
      </c>
      <c r="E1241" s="137" t="s">
        <v>3290</v>
      </c>
      <c r="F1241" s="138" t="s">
        <v>238</v>
      </c>
      <c r="G1241" s="139">
        <v>3</v>
      </c>
    </row>
    <row r="1242" spans="1:7" x14ac:dyDescent="0.25">
      <c r="A1242" s="116" t="s">
        <v>2481</v>
      </c>
      <c r="B1242" s="117" t="s">
        <v>3287</v>
      </c>
      <c r="C1242" s="136" t="s">
        <v>44</v>
      </c>
      <c r="D1242" s="117" t="s">
        <v>2602</v>
      </c>
      <c r="E1242" s="137" t="s">
        <v>3291</v>
      </c>
      <c r="F1242" s="138" t="s">
        <v>238</v>
      </c>
      <c r="G1242" s="139">
        <v>6</v>
      </c>
    </row>
    <row r="1243" spans="1:7" s="263" customFormat="1" x14ac:dyDescent="0.25">
      <c r="A1243" s="90"/>
      <c r="B1243" s="91"/>
      <c r="C1243" s="272"/>
      <c r="D1243" s="91"/>
      <c r="E1243" s="266" t="s">
        <v>3292</v>
      </c>
      <c r="F1243" s="273"/>
      <c r="G1243" s="274"/>
    </row>
    <row r="1244" spans="1:7" x14ac:dyDescent="0.25">
      <c r="A1244" s="116" t="s">
        <v>2484</v>
      </c>
      <c r="B1244" s="117" t="s">
        <v>3287</v>
      </c>
      <c r="C1244" s="136" t="s">
        <v>46</v>
      </c>
      <c r="D1244" s="117" t="s">
        <v>2602</v>
      </c>
      <c r="E1244" s="137" t="s">
        <v>3288</v>
      </c>
      <c r="F1244" s="138" t="s">
        <v>238</v>
      </c>
      <c r="G1244" s="139">
        <v>2</v>
      </c>
    </row>
    <row r="1245" spans="1:7" x14ac:dyDescent="0.25">
      <c r="A1245" s="116" t="s">
        <v>2487</v>
      </c>
      <c r="B1245" s="117"/>
      <c r="C1245" s="136" t="s">
        <v>50</v>
      </c>
      <c r="D1245" s="117" t="s">
        <v>2602</v>
      </c>
      <c r="E1245" s="137" t="s">
        <v>3293</v>
      </c>
      <c r="F1245" s="138" t="s">
        <v>238</v>
      </c>
      <c r="G1245" s="139">
        <v>1</v>
      </c>
    </row>
    <row r="1246" spans="1:7" x14ac:dyDescent="0.25">
      <c r="A1246" s="116" t="s">
        <v>2490</v>
      </c>
      <c r="B1246" s="117" t="s">
        <v>3287</v>
      </c>
      <c r="C1246" s="136" t="s">
        <v>54</v>
      </c>
      <c r="D1246" s="117" t="s">
        <v>2602</v>
      </c>
      <c r="E1246" s="137" t="s">
        <v>3294</v>
      </c>
      <c r="F1246" s="138" t="s">
        <v>238</v>
      </c>
      <c r="G1246" s="139">
        <v>1</v>
      </c>
    </row>
    <row r="1247" spans="1:7" ht="22.5" x14ac:dyDescent="0.25">
      <c r="A1247" s="116" t="s">
        <v>3297</v>
      </c>
      <c r="B1247" s="117" t="s">
        <v>3287</v>
      </c>
      <c r="C1247" s="136" t="s">
        <v>58</v>
      </c>
      <c r="D1247" s="117" t="s">
        <v>2602</v>
      </c>
      <c r="E1247" s="137" t="s">
        <v>3295</v>
      </c>
      <c r="F1247" s="138" t="s">
        <v>238</v>
      </c>
      <c r="G1247" s="139">
        <v>1</v>
      </c>
    </row>
    <row r="1248" spans="1:7" ht="22.5" x14ac:dyDescent="0.25">
      <c r="A1248" s="116" t="s">
        <v>3299</v>
      </c>
      <c r="B1248" s="117" t="s">
        <v>3287</v>
      </c>
      <c r="C1248" s="136" t="s">
        <v>62</v>
      </c>
      <c r="D1248" s="117" t="s">
        <v>2602</v>
      </c>
      <c r="E1248" s="137" t="s">
        <v>3296</v>
      </c>
      <c r="F1248" s="138" t="s">
        <v>238</v>
      </c>
      <c r="G1248" s="139">
        <v>1</v>
      </c>
    </row>
    <row r="1249" spans="1:7" x14ac:dyDescent="0.25">
      <c r="A1249" s="116" t="s">
        <v>3301</v>
      </c>
      <c r="B1249" s="117" t="s">
        <v>3287</v>
      </c>
      <c r="C1249" s="136" t="s">
        <v>70</v>
      </c>
      <c r="D1249" s="117" t="s">
        <v>2602</v>
      </c>
      <c r="E1249" s="137" t="s">
        <v>3298</v>
      </c>
      <c r="F1249" s="138" t="s">
        <v>238</v>
      </c>
      <c r="G1249" s="139">
        <v>2</v>
      </c>
    </row>
    <row r="1250" spans="1:7" x14ac:dyDescent="0.25">
      <c r="A1250" s="116" t="s">
        <v>3303</v>
      </c>
      <c r="B1250" s="117" t="s">
        <v>3287</v>
      </c>
      <c r="C1250" s="136" t="s">
        <v>91</v>
      </c>
      <c r="D1250" s="117" t="s">
        <v>2602</v>
      </c>
      <c r="E1250" s="137" t="s">
        <v>3300</v>
      </c>
      <c r="F1250" s="138" t="s">
        <v>238</v>
      </c>
      <c r="G1250" s="139">
        <v>1</v>
      </c>
    </row>
    <row r="1251" spans="1:7" x14ac:dyDescent="0.25">
      <c r="A1251" s="116" t="s">
        <v>3306</v>
      </c>
      <c r="B1251" s="117" t="s">
        <v>3287</v>
      </c>
      <c r="C1251" s="136" t="s">
        <v>94</v>
      </c>
      <c r="D1251" s="117" t="s">
        <v>2602</v>
      </c>
      <c r="E1251" s="137" t="s">
        <v>3302</v>
      </c>
      <c r="F1251" s="138" t="s">
        <v>238</v>
      </c>
      <c r="G1251" s="139">
        <v>1</v>
      </c>
    </row>
    <row r="1252" spans="1:7" x14ac:dyDescent="0.25">
      <c r="A1252" s="116" t="s">
        <v>3307</v>
      </c>
      <c r="B1252" s="117" t="s">
        <v>3287</v>
      </c>
      <c r="C1252" s="136" t="s">
        <v>95</v>
      </c>
      <c r="D1252" s="117" t="s">
        <v>2602</v>
      </c>
      <c r="E1252" s="137" t="s">
        <v>3304</v>
      </c>
      <c r="F1252" s="138" t="s">
        <v>238</v>
      </c>
      <c r="G1252" s="139">
        <v>6</v>
      </c>
    </row>
    <row r="1253" spans="1:7" s="263" customFormat="1" x14ac:dyDescent="0.25">
      <c r="A1253" s="90"/>
      <c r="B1253" s="91"/>
      <c r="C1253" s="272"/>
      <c r="D1253" s="91"/>
      <c r="E1253" s="266" t="s">
        <v>3305</v>
      </c>
      <c r="F1253" s="273"/>
      <c r="G1253" s="274"/>
    </row>
    <row r="1254" spans="1:7" x14ac:dyDescent="0.25">
      <c r="A1254" s="116" t="s">
        <v>3309</v>
      </c>
      <c r="B1254" s="117" t="s">
        <v>3287</v>
      </c>
      <c r="C1254" s="136" t="s">
        <v>115</v>
      </c>
      <c r="D1254" s="117" t="s">
        <v>2602</v>
      </c>
      <c r="E1254" s="137" t="s">
        <v>3288</v>
      </c>
      <c r="F1254" s="138" t="s">
        <v>238</v>
      </c>
      <c r="G1254" s="139">
        <v>11</v>
      </c>
    </row>
    <row r="1255" spans="1:7" x14ac:dyDescent="0.25">
      <c r="A1255" s="116" t="s">
        <v>3311</v>
      </c>
      <c r="B1255" s="117" t="s">
        <v>3287</v>
      </c>
      <c r="C1255" s="136" t="s">
        <v>235</v>
      </c>
      <c r="D1255" s="117" t="s">
        <v>2602</v>
      </c>
      <c r="E1255" s="137" t="s">
        <v>3293</v>
      </c>
      <c r="F1255" s="138" t="s">
        <v>238</v>
      </c>
      <c r="G1255" s="139">
        <v>2</v>
      </c>
    </row>
    <row r="1256" spans="1:7" x14ac:dyDescent="0.25">
      <c r="A1256" s="116" t="s">
        <v>3313</v>
      </c>
      <c r="B1256" s="117"/>
      <c r="C1256" s="136" t="s">
        <v>240</v>
      </c>
      <c r="D1256" s="117" t="s">
        <v>2602</v>
      </c>
      <c r="E1256" s="137" t="s">
        <v>3308</v>
      </c>
      <c r="F1256" s="138" t="s">
        <v>238</v>
      </c>
      <c r="G1256" s="139">
        <v>6</v>
      </c>
    </row>
    <row r="1257" spans="1:7" x14ac:dyDescent="0.25">
      <c r="A1257" s="116" t="s">
        <v>3315</v>
      </c>
      <c r="B1257" s="117" t="s">
        <v>3287</v>
      </c>
      <c r="C1257" s="136" t="s">
        <v>252</v>
      </c>
      <c r="D1257" s="117" t="s">
        <v>2602</v>
      </c>
      <c r="E1257" s="137" t="s">
        <v>3310</v>
      </c>
      <c r="F1257" s="138" t="s">
        <v>238</v>
      </c>
      <c r="G1257" s="139">
        <v>3</v>
      </c>
    </row>
    <row r="1258" spans="1:7" x14ac:dyDescent="0.25">
      <c r="A1258" s="116" t="s">
        <v>3317</v>
      </c>
      <c r="B1258" s="117" t="s">
        <v>3287</v>
      </c>
      <c r="C1258" s="136" t="s">
        <v>256</v>
      </c>
      <c r="D1258" s="117" t="s">
        <v>2602</v>
      </c>
      <c r="E1258" s="137" t="s">
        <v>3312</v>
      </c>
      <c r="F1258" s="138" t="s">
        <v>238</v>
      </c>
      <c r="G1258" s="139">
        <v>3</v>
      </c>
    </row>
    <row r="1259" spans="1:7" x14ac:dyDescent="0.25">
      <c r="A1259" s="116" t="s">
        <v>3319</v>
      </c>
      <c r="B1259" s="117" t="s">
        <v>3287</v>
      </c>
      <c r="C1259" s="136" t="s">
        <v>260</v>
      </c>
      <c r="D1259" s="117" t="s">
        <v>2602</v>
      </c>
      <c r="E1259" s="137" t="s">
        <v>3314</v>
      </c>
      <c r="F1259" s="138" t="s">
        <v>238</v>
      </c>
      <c r="G1259" s="139">
        <v>4</v>
      </c>
    </row>
    <row r="1260" spans="1:7" x14ac:dyDescent="0.25">
      <c r="A1260" s="116" t="s">
        <v>3321</v>
      </c>
      <c r="B1260" s="117" t="s">
        <v>3287</v>
      </c>
      <c r="C1260" s="136" t="s">
        <v>264</v>
      </c>
      <c r="D1260" s="117" t="s">
        <v>2602</v>
      </c>
      <c r="E1260" s="137" t="s">
        <v>3316</v>
      </c>
      <c r="F1260" s="138" t="s">
        <v>238</v>
      </c>
      <c r="G1260" s="139">
        <v>3</v>
      </c>
    </row>
    <row r="1261" spans="1:7" x14ac:dyDescent="0.25">
      <c r="A1261" s="116" t="s">
        <v>3323</v>
      </c>
      <c r="B1261" s="117" t="s">
        <v>3287</v>
      </c>
      <c r="C1261" s="136" t="s">
        <v>266</v>
      </c>
      <c r="D1261" s="117" t="s">
        <v>2602</v>
      </c>
      <c r="E1261" s="137" t="s">
        <v>3318</v>
      </c>
      <c r="F1261" s="138" t="s">
        <v>238</v>
      </c>
      <c r="G1261" s="139">
        <v>1</v>
      </c>
    </row>
    <row r="1262" spans="1:7" x14ac:dyDescent="0.25">
      <c r="A1262" s="116" t="s">
        <v>3325</v>
      </c>
      <c r="B1262" s="117" t="s">
        <v>3287</v>
      </c>
      <c r="C1262" s="136" t="s">
        <v>270</v>
      </c>
      <c r="D1262" s="117" t="s">
        <v>2602</v>
      </c>
      <c r="E1262" s="137" t="s">
        <v>3320</v>
      </c>
      <c r="F1262" s="138" t="s">
        <v>238</v>
      </c>
      <c r="G1262" s="139">
        <v>2</v>
      </c>
    </row>
    <row r="1263" spans="1:7" x14ac:dyDescent="0.25">
      <c r="A1263" s="116" t="s">
        <v>3327</v>
      </c>
      <c r="B1263" s="117" t="s">
        <v>3287</v>
      </c>
      <c r="C1263" s="136" t="s">
        <v>274</v>
      </c>
      <c r="D1263" s="117" t="s">
        <v>2602</v>
      </c>
      <c r="E1263" s="137" t="s">
        <v>3322</v>
      </c>
      <c r="F1263" s="138" t="s">
        <v>238</v>
      </c>
      <c r="G1263" s="139">
        <v>2</v>
      </c>
    </row>
    <row r="1264" spans="1:7" x14ac:dyDescent="0.25">
      <c r="A1264" s="116" t="s">
        <v>3329</v>
      </c>
      <c r="B1264" s="117" t="s">
        <v>3287</v>
      </c>
      <c r="C1264" s="136" t="s">
        <v>278</v>
      </c>
      <c r="D1264" s="117" t="s">
        <v>2602</v>
      </c>
      <c r="E1264" s="137" t="s">
        <v>3324</v>
      </c>
      <c r="F1264" s="138" t="s">
        <v>238</v>
      </c>
      <c r="G1264" s="139">
        <v>1</v>
      </c>
    </row>
    <row r="1265" spans="1:7" x14ac:dyDescent="0.25">
      <c r="A1265" s="116" t="s">
        <v>3331</v>
      </c>
      <c r="B1265" s="117" t="s">
        <v>3287</v>
      </c>
      <c r="C1265" s="136" t="s">
        <v>407</v>
      </c>
      <c r="D1265" s="117" t="s">
        <v>2602</v>
      </c>
      <c r="E1265" s="137" t="s">
        <v>3326</v>
      </c>
      <c r="F1265" s="138" t="s">
        <v>238</v>
      </c>
      <c r="G1265" s="139">
        <v>3</v>
      </c>
    </row>
    <row r="1266" spans="1:7" x14ac:dyDescent="0.25">
      <c r="A1266" s="116" t="s">
        <v>3333</v>
      </c>
      <c r="B1266" s="117" t="s">
        <v>3287</v>
      </c>
      <c r="C1266" s="136" t="s">
        <v>417</v>
      </c>
      <c r="D1266" s="117" t="s">
        <v>2602</v>
      </c>
      <c r="E1266" s="137" t="s">
        <v>3328</v>
      </c>
      <c r="F1266" s="138" t="s">
        <v>238</v>
      </c>
      <c r="G1266" s="139">
        <v>7</v>
      </c>
    </row>
    <row r="1267" spans="1:7" x14ac:dyDescent="0.25">
      <c r="A1267" s="116" t="s">
        <v>3335</v>
      </c>
      <c r="B1267" s="117" t="s">
        <v>3287</v>
      </c>
      <c r="C1267" s="136" t="s">
        <v>425</v>
      </c>
      <c r="D1267" s="117" t="s">
        <v>2602</v>
      </c>
      <c r="E1267" s="137" t="s">
        <v>3330</v>
      </c>
      <c r="F1267" s="138" t="s">
        <v>238</v>
      </c>
      <c r="G1267" s="139">
        <v>1</v>
      </c>
    </row>
    <row r="1268" spans="1:7" x14ac:dyDescent="0.25">
      <c r="A1268" s="116" t="s">
        <v>3337</v>
      </c>
      <c r="B1268" s="117" t="s">
        <v>3287</v>
      </c>
      <c r="C1268" s="136" t="s">
        <v>433</v>
      </c>
      <c r="D1268" s="117" t="s">
        <v>2602</v>
      </c>
      <c r="E1268" s="137" t="s">
        <v>3332</v>
      </c>
      <c r="F1268" s="138" t="s">
        <v>238</v>
      </c>
      <c r="G1268" s="139">
        <v>3</v>
      </c>
    </row>
    <row r="1269" spans="1:7" x14ac:dyDescent="0.25">
      <c r="A1269" s="116" t="s">
        <v>3339</v>
      </c>
      <c r="B1269" s="117" t="s">
        <v>3287</v>
      </c>
      <c r="C1269" s="136" t="s">
        <v>437</v>
      </c>
      <c r="D1269" s="117" t="s">
        <v>2602</v>
      </c>
      <c r="E1269" s="137" t="s">
        <v>3334</v>
      </c>
      <c r="F1269" s="138" t="s">
        <v>238</v>
      </c>
      <c r="G1269" s="139">
        <v>5</v>
      </c>
    </row>
    <row r="1270" spans="1:7" x14ac:dyDescent="0.25">
      <c r="A1270" s="116" t="s">
        <v>3341</v>
      </c>
      <c r="B1270" s="117" t="s">
        <v>3287</v>
      </c>
      <c r="C1270" s="136" t="s">
        <v>449</v>
      </c>
      <c r="D1270" s="117" t="s">
        <v>2602</v>
      </c>
      <c r="E1270" s="137" t="s">
        <v>3336</v>
      </c>
      <c r="F1270" s="138" t="s">
        <v>238</v>
      </c>
      <c r="G1270" s="139">
        <v>2</v>
      </c>
    </row>
    <row r="1271" spans="1:7" x14ac:dyDescent="0.25">
      <c r="A1271" s="116" t="s">
        <v>3343</v>
      </c>
      <c r="B1271" s="117" t="s">
        <v>3287</v>
      </c>
      <c r="C1271" s="136" t="s">
        <v>460</v>
      </c>
      <c r="D1271" s="117" t="s">
        <v>2602</v>
      </c>
      <c r="E1271" s="137" t="s">
        <v>3338</v>
      </c>
      <c r="F1271" s="138" t="s">
        <v>238</v>
      </c>
      <c r="G1271" s="139">
        <v>5</v>
      </c>
    </row>
    <row r="1272" spans="1:7" x14ac:dyDescent="0.25">
      <c r="A1272" s="116" t="s">
        <v>3345</v>
      </c>
      <c r="B1272" s="117" t="s">
        <v>3287</v>
      </c>
      <c r="C1272" s="136" t="s">
        <v>468</v>
      </c>
      <c r="D1272" s="117" t="s">
        <v>2602</v>
      </c>
      <c r="E1272" s="137" t="s">
        <v>3340</v>
      </c>
      <c r="F1272" s="138" t="s">
        <v>238</v>
      </c>
      <c r="G1272" s="139">
        <v>1</v>
      </c>
    </row>
    <row r="1273" spans="1:7" x14ac:dyDescent="0.25">
      <c r="A1273" s="116" t="s">
        <v>3347</v>
      </c>
      <c r="B1273" s="117" t="s">
        <v>3287</v>
      </c>
      <c r="C1273" s="136" t="s">
        <v>476</v>
      </c>
      <c r="D1273" s="117" t="s">
        <v>2602</v>
      </c>
      <c r="E1273" s="137" t="s">
        <v>3342</v>
      </c>
      <c r="F1273" s="138" t="s">
        <v>238</v>
      </c>
      <c r="G1273" s="139">
        <v>10</v>
      </c>
    </row>
    <row r="1274" spans="1:7" x14ac:dyDescent="0.25">
      <c r="A1274" s="116" t="s">
        <v>3349</v>
      </c>
      <c r="B1274" s="117" t="s">
        <v>3287</v>
      </c>
      <c r="C1274" s="136" t="s">
        <v>483</v>
      </c>
      <c r="D1274" s="117" t="s">
        <v>2602</v>
      </c>
      <c r="E1274" s="137" t="s">
        <v>3344</v>
      </c>
      <c r="F1274" s="138" t="s">
        <v>238</v>
      </c>
      <c r="G1274" s="139">
        <v>6</v>
      </c>
    </row>
    <row r="1275" spans="1:7" ht="22.5" x14ac:dyDescent="0.25">
      <c r="A1275" s="116" t="s">
        <v>3351</v>
      </c>
      <c r="B1275" s="117" t="s">
        <v>3287</v>
      </c>
      <c r="C1275" s="136" t="s">
        <v>492</v>
      </c>
      <c r="D1275" s="117" t="s">
        <v>2602</v>
      </c>
      <c r="E1275" s="137" t="s">
        <v>3346</v>
      </c>
      <c r="F1275" s="138" t="s">
        <v>238</v>
      </c>
      <c r="G1275" s="139">
        <v>1</v>
      </c>
    </row>
    <row r="1276" spans="1:7" x14ac:dyDescent="0.25">
      <c r="A1276" s="116" t="s">
        <v>3353</v>
      </c>
      <c r="B1276" s="117" t="s">
        <v>3287</v>
      </c>
      <c r="C1276" s="136" t="s">
        <v>503</v>
      </c>
      <c r="D1276" s="117" t="s">
        <v>2602</v>
      </c>
      <c r="E1276" s="137" t="s">
        <v>3348</v>
      </c>
      <c r="F1276" s="138" t="s">
        <v>238</v>
      </c>
      <c r="G1276" s="139">
        <v>1</v>
      </c>
    </row>
    <row r="1277" spans="1:7" x14ac:dyDescent="0.25">
      <c r="A1277" s="116" t="s">
        <v>3355</v>
      </c>
      <c r="B1277" s="117" t="s">
        <v>3287</v>
      </c>
      <c r="C1277" s="136" t="s">
        <v>515</v>
      </c>
      <c r="D1277" s="117" t="s">
        <v>2602</v>
      </c>
      <c r="E1277" s="137" t="s">
        <v>3350</v>
      </c>
      <c r="F1277" s="138" t="s">
        <v>238</v>
      </c>
      <c r="G1277" s="139">
        <v>3</v>
      </c>
    </row>
    <row r="1278" spans="1:7" x14ac:dyDescent="0.25">
      <c r="A1278" s="116" t="s">
        <v>3357</v>
      </c>
      <c r="B1278" s="117" t="s">
        <v>3287</v>
      </c>
      <c r="C1278" s="136" t="s">
        <v>539</v>
      </c>
      <c r="D1278" s="117" t="s">
        <v>2602</v>
      </c>
      <c r="E1278" s="137" t="s">
        <v>3352</v>
      </c>
      <c r="F1278" s="138" t="s">
        <v>238</v>
      </c>
      <c r="G1278" s="139">
        <v>7</v>
      </c>
    </row>
    <row r="1279" spans="1:7" x14ac:dyDescent="0.25">
      <c r="A1279" s="116" t="s">
        <v>3359</v>
      </c>
      <c r="B1279" s="117" t="s">
        <v>3287</v>
      </c>
      <c r="C1279" s="136" t="s">
        <v>551</v>
      </c>
      <c r="D1279" s="117" t="s">
        <v>2602</v>
      </c>
      <c r="E1279" s="137" t="s">
        <v>3354</v>
      </c>
      <c r="F1279" s="138" t="s">
        <v>238</v>
      </c>
      <c r="G1279" s="139">
        <v>1</v>
      </c>
    </row>
    <row r="1280" spans="1:7" x14ac:dyDescent="0.25">
      <c r="A1280" s="116" t="s">
        <v>3361</v>
      </c>
      <c r="B1280" s="117" t="s">
        <v>3287</v>
      </c>
      <c r="C1280" s="136" t="s">
        <v>559</v>
      </c>
      <c r="D1280" s="117" t="s">
        <v>2602</v>
      </c>
      <c r="E1280" s="137" t="s">
        <v>3356</v>
      </c>
      <c r="F1280" s="138" t="s">
        <v>238</v>
      </c>
      <c r="G1280" s="139">
        <v>10</v>
      </c>
    </row>
    <row r="1281" spans="1:7" x14ac:dyDescent="0.25">
      <c r="A1281" s="116" t="s">
        <v>3363</v>
      </c>
      <c r="B1281" s="117" t="s">
        <v>3287</v>
      </c>
      <c r="C1281" s="136" t="s">
        <v>570</v>
      </c>
      <c r="D1281" s="117" t="s">
        <v>2602</v>
      </c>
      <c r="E1281" s="137" t="s">
        <v>3358</v>
      </c>
      <c r="F1281" s="138" t="s">
        <v>238</v>
      </c>
      <c r="G1281" s="139">
        <v>1</v>
      </c>
    </row>
    <row r="1282" spans="1:7" x14ac:dyDescent="0.25">
      <c r="A1282" s="116" t="s">
        <v>3365</v>
      </c>
      <c r="B1282" s="117" t="s">
        <v>3287</v>
      </c>
      <c r="C1282" s="136" t="s">
        <v>580</v>
      </c>
      <c r="D1282" s="117" t="s">
        <v>2602</v>
      </c>
      <c r="E1282" s="137" t="s">
        <v>3360</v>
      </c>
      <c r="F1282" s="138" t="s">
        <v>238</v>
      </c>
      <c r="G1282" s="139">
        <v>1</v>
      </c>
    </row>
    <row r="1283" spans="1:7" x14ac:dyDescent="0.25">
      <c r="A1283" s="116" t="s">
        <v>3367</v>
      </c>
      <c r="B1283" s="117" t="s">
        <v>3287</v>
      </c>
      <c r="C1283" s="136" t="s">
        <v>584</v>
      </c>
      <c r="D1283" s="117" t="s">
        <v>2602</v>
      </c>
      <c r="E1283" s="137" t="s">
        <v>3362</v>
      </c>
      <c r="F1283" s="138" t="s">
        <v>238</v>
      </c>
      <c r="G1283" s="139">
        <v>1</v>
      </c>
    </row>
    <row r="1284" spans="1:7" x14ac:dyDescent="0.25">
      <c r="A1284" s="116" t="s">
        <v>3369</v>
      </c>
      <c r="B1284" s="117" t="s">
        <v>3287</v>
      </c>
      <c r="C1284" s="136" t="s">
        <v>595</v>
      </c>
      <c r="D1284" s="117" t="s">
        <v>2602</v>
      </c>
      <c r="E1284" s="137" t="s">
        <v>3364</v>
      </c>
      <c r="F1284" s="138" t="s">
        <v>238</v>
      </c>
      <c r="G1284" s="139">
        <v>1</v>
      </c>
    </row>
    <row r="1285" spans="1:7" x14ac:dyDescent="0.25">
      <c r="A1285" s="116" t="s">
        <v>3371</v>
      </c>
      <c r="B1285" s="117" t="s">
        <v>3287</v>
      </c>
      <c r="C1285" s="136" t="s">
        <v>605</v>
      </c>
      <c r="D1285" s="117" t="s">
        <v>2602</v>
      </c>
      <c r="E1285" s="137" t="s">
        <v>3366</v>
      </c>
      <c r="F1285" s="138" t="s">
        <v>238</v>
      </c>
      <c r="G1285" s="139">
        <v>3</v>
      </c>
    </row>
    <row r="1286" spans="1:7" x14ac:dyDescent="0.25">
      <c r="A1286" s="116" t="s">
        <v>3373</v>
      </c>
      <c r="B1286" s="117" t="s">
        <v>3287</v>
      </c>
      <c r="C1286" s="136" t="s">
        <v>608</v>
      </c>
      <c r="D1286" s="117" t="s">
        <v>2602</v>
      </c>
      <c r="E1286" s="137" t="s">
        <v>3368</v>
      </c>
      <c r="F1286" s="138" t="s">
        <v>238</v>
      </c>
      <c r="G1286" s="139">
        <v>3</v>
      </c>
    </row>
    <row r="1287" spans="1:7" x14ac:dyDescent="0.25">
      <c r="A1287" s="116" t="s">
        <v>3375</v>
      </c>
      <c r="B1287" s="117" t="s">
        <v>3287</v>
      </c>
      <c r="C1287" s="136" t="s">
        <v>620</v>
      </c>
      <c r="D1287" s="117" t="s">
        <v>2602</v>
      </c>
      <c r="E1287" s="137" t="s">
        <v>3370</v>
      </c>
      <c r="F1287" s="138" t="s">
        <v>238</v>
      </c>
      <c r="G1287" s="139">
        <v>1</v>
      </c>
    </row>
    <row r="1288" spans="1:7" x14ac:dyDescent="0.25">
      <c r="A1288" s="116" t="s">
        <v>3377</v>
      </c>
      <c r="B1288" s="117" t="s">
        <v>3287</v>
      </c>
      <c r="C1288" s="136" t="s">
        <v>634</v>
      </c>
      <c r="D1288" s="117" t="s">
        <v>2602</v>
      </c>
      <c r="E1288" s="137" t="s">
        <v>3372</v>
      </c>
      <c r="F1288" s="138" t="s">
        <v>238</v>
      </c>
      <c r="G1288" s="139">
        <v>1</v>
      </c>
    </row>
    <row r="1289" spans="1:7" x14ac:dyDescent="0.25">
      <c r="A1289" s="116" t="s">
        <v>3379</v>
      </c>
      <c r="B1289" s="117" t="s">
        <v>3287</v>
      </c>
      <c r="C1289" s="136" t="s">
        <v>646</v>
      </c>
      <c r="D1289" s="117" t="s">
        <v>2602</v>
      </c>
      <c r="E1289" s="137" t="s">
        <v>3374</v>
      </c>
      <c r="F1289" s="138" t="s">
        <v>238</v>
      </c>
      <c r="G1289" s="139">
        <v>1</v>
      </c>
    </row>
    <row r="1290" spans="1:7" x14ac:dyDescent="0.25">
      <c r="A1290" s="116" t="s">
        <v>3381</v>
      </c>
      <c r="B1290" s="117" t="s">
        <v>3287</v>
      </c>
      <c r="C1290" s="136" t="s">
        <v>658</v>
      </c>
      <c r="D1290" s="117" t="s">
        <v>2602</v>
      </c>
      <c r="E1290" s="137" t="s">
        <v>3376</v>
      </c>
      <c r="F1290" s="138" t="s">
        <v>238</v>
      </c>
      <c r="G1290" s="139">
        <v>1</v>
      </c>
    </row>
    <row r="1291" spans="1:7" x14ac:dyDescent="0.25">
      <c r="A1291" s="116" t="s">
        <v>3383</v>
      </c>
      <c r="B1291" s="117" t="s">
        <v>3287</v>
      </c>
      <c r="C1291" s="136" t="s">
        <v>666</v>
      </c>
      <c r="D1291" s="117" t="s">
        <v>2602</v>
      </c>
      <c r="E1291" s="137" t="s">
        <v>3378</v>
      </c>
      <c r="F1291" s="138" t="s">
        <v>238</v>
      </c>
      <c r="G1291" s="139">
        <v>1</v>
      </c>
    </row>
    <row r="1292" spans="1:7" x14ac:dyDescent="0.25">
      <c r="A1292" s="116" t="s">
        <v>3385</v>
      </c>
      <c r="B1292" s="117" t="s">
        <v>3287</v>
      </c>
      <c r="C1292" s="136" t="s">
        <v>677</v>
      </c>
      <c r="D1292" s="117" t="s">
        <v>2602</v>
      </c>
      <c r="E1292" s="137" t="s">
        <v>3380</v>
      </c>
      <c r="F1292" s="138" t="s">
        <v>238</v>
      </c>
      <c r="G1292" s="139">
        <v>1</v>
      </c>
    </row>
    <row r="1293" spans="1:7" x14ac:dyDescent="0.25">
      <c r="A1293" s="116" t="s">
        <v>3387</v>
      </c>
      <c r="B1293" s="117" t="s">
        <v>3287</v>
      </c>
      <c r="C1293" s="136" t="s">
        <v>681</v>
      </c>
      <c r="D1293" s="117" t="s">
        <v>2602</v>
      </c>
      <c r="E1293" s="137" t="s">
        <v>3382</v>
      </c>
      <c r="F1293" s="138" t="s">
        <v>238</v>
      </c>
      <c r="G1293" s="139">
        <v>1</v>
      </c>
    </row>
    <row r="1294" spans="1:7" x14ac:dyDescent="0.25">
      <c r="A1294" s="116" t="s">
        <v>3389</v>
      </c>
      <c r="B1294" s="117" t="s">
        <v>3287</v>
      </c>
      <c r="C1294" s="136" t="s">
        <v>689</v>
      </c>
      <c r="D1294" s="117" t="s">
        <v>2602</v>
      </c>
      <c r="E1294" s="137" t="s">
        <v>3384</v>
      </c>
      <c r="F1294" s="138" t="s">
        <v>238</v>
      </c>
      <c r="G1294" s="139">
        <v>1</v>
      </c>
    </row>
    <row r="1295" spans="1:7" x14ac:dyDescent="0.25">
      <c r="A1295" s="116" t="s">
        <v>3391</v>
      </c>
      <c r="B1295" s="117" t="s">
        <v>3287</v>
      </c>
      <c r="C1295" s="136" t="s">
        <v>699</v>
      </c>
      <c r="D1295" s="117" t="s">
        <v>2602</v>
      </c>
      <c r="E1295" s="137" t="s">
        <v>3386</v>
      </c>
      <c r="F1295" s="138" t="s">
        <v>238</v>
      </c>
      <c r="G1295" s="139">
        <v>1</v>
      </c>
    </row>
    <row r="1296" spans="1:7" x14ac:dyDescent="0.25">
      <c r="A1296" s="116" t="s">
        <v>3393</v>
      </c>
      <c r="B1296" s="117" t="s">
        <v>3287</v>
      </c>
      <c r="C1296" s="136" t="s">
        <v>703</v>
      </c>
      <c r="D1296" s="117" t="s">
        <v>2602</v>
      </c>
      <c r="E1296" s="137" t="s">
        <v>3388</v>
      </c>
      <c r="F1296" s="138" t="s">
        <v>238</v>
      </c>
      <c r="G1296" s="139">
        <v>2</v>
      </c>
    </row>
    <row r="1297" spans="1:7" x14ac:dyDescent="0.25">
      <c r="A1297" s="116" t="s">
        <v>3395</v>
      </c>
      <c r="B1297" s="117" t="s">
        <v>3287</v>
      </c>
      <c r="C1297" s="136" t="s">
        <v>714</v>
      </c>
      <c r="D1297" s="117" t="s">
        <v>2602</v>
      </c>
      <c r="E1297" s="137" t="s">
        <v>3390</v>
      </c>
      <c r="F1297" s="138" t="s">
        <v>238</v>
      </c>
      <c r="G1297" s="139">
        <v>2</v>
      </c>
    </row>
    <row r="1298" spans="1:7" x14ac:dyDescent="0.25">
      <c r="A1298" s="116" t="s">
        <v>3397</v>
      </c>
      <c r="B1298" s="117" t="s">
        <v>3287</v>
      </c>
      <c r="C1298" s="136" t="s">
        <v>718</v>
      </c>
      <c r="D1298" s="117" t="s">
        <v>2602</v>
      </c>
      <c r="E1298" s="137" t="s">
        <v>3392</v>
      </c>
      <c r="F1298" s="138" t="s">
        <v>238</v>
      </c>
      <c r="G1298" s="139">
        <v>3</v>
      </c>
    </row>
    <row r="1299" spans="1:7" x14ac:dyDescent="0.25">
      <c r="A1299" s="116" t="s">
        <v>3399</v>
      </c>
      <c r="B1299" s="117" t="s">
        <v>3287</v>
      </c>
      <c r="C1299" s="136" t="s">
        <v>724</v>
      </c>
      <c r="D1299" s="117" t="s">
        <v>2602</v>
      </c>
      <c r="E1299" s="137" t="s">
        <v>3394</v>
      </c>
      <c r="F1299" s="138" t="s">
        <v>238</v>
      </c>
      <c r="G1299" s="139">
        <v>1</v>
      </c>
    </row>
    <row r="1300" spans="1:7" x14ac:dyDescent="0.25">
      <c r="A1300" s="116" t="s">
        <v>3401</v>
      </c>
      <c r="B1300" s="117" t="s">
        <v>3287</v>
      </c>
      <c r="C1300" s="136" t="s">
        <v>740</v>
      </c>
      <c r="D1300" s="117" t="s">
        <v>2602</v>
      </c>
      <c r="E1300" s="137" t="s">
        <v>3396</v>
      </c>
      <c r="F1300" s="138" t="s">
        <v>238</v>
      </c>
      <c r="G1300" s="139">
        <v>1</v>
      </c>
    </row>
    <row r="1301" spans="1:7" x14ac:dyDescent="0.25">
      <c r="A1301" s="116" t="s">
        <v>3403</v>
      </c>
      <c r="B1301" s="117" t="s">
        <v>3287</v>
      </c>
      <c r="C1301" s="136" t="s">
        <v>744</v>
      </c>
      <c r="D1301" s="117" t="s">
        <v>2602</v>
      </c>
      <c r="E1301" s="137" t="s">
        <v>3398</v>
      </c>
      <c r="F1301" s="138" t="s">
        <v>238</v>
      </c>
      <c r="G1301" s="139">
        <v>1</v>
      </c>
    </row>
    <row r="1302" spans="1:7" x14ac:dyDescent="0.25">
      <c r="A1302" s="116" t="s">
        <v>3405</v>
      </c>
      <c r="B1302" s="117" t="s">
        <v>3287</v>
      </c>
      <c r="C1302" s="136" t="s">
        <v>751</v>
      </c>
      <c r="D1302" s="117" t="s">
        <v>2602</v>
      </c>
      <c r="E1302" s="137" t="s">
        <v>3400</v>
      </c>
      <c r="F1302" s="138" t="s">
        <v>238</v>
      </c>
      <c r="G1302" s="139">
        <v>1</v>
      </c>
    </row>
    <row r="1303" spans="1:7" x14ac:dyDescent="0.25">
      <c r="A1303" s="116" t="s">
        <v>3407</v>
      </c>
      <c r="B1303" s="117" t="s">
        <v>3287</v>
      </c>
      <c r="C1303" s="136" t="s">
        <v>763</v>
      </c>
      <c r="D1303" s="117" t="s">
        <v>2602</v>
      </c>
      <c r="E1303" s="137" t="s">
        <v>3402</v>
      </c>
      <c r="F1303" s="138" t="s">
        <v>238</v>
      </c>
      <c r="G1303" s="139">
        <v>1</v>
      </c>
    </row>
    <row r="1304" spans="1:7" x14ac:dyDescent="0.25">
      <c r="A1304" s="116" t="s">
        <v>3409</v>
      </c>
      <c r="B1304" s="117" t="s">
        <v>3287</v>
      </c>
      <c r="C1304" s="136" t="s">
        <v>772</v>
      </c>
      <c r="D1304" s="117" t="s">
        <v>2602</v>
      </c>
      <c r="E1304" s="137" t="s">
        <v>3404</v>
      </c>
      <c r="F1304" s="138" t="s">
        <v>238</v>
      </c>
      <c r="G1304" s="139">
        <v>1</v>
      </c>
    </row>
    <row r="1305" spans="1:7" x14ac:dyDescent="0.25">
      <c r="A1305" s="116" t="s">
        <v>3411</v>
      </c>
      <c r="B1305" s="117" t="s">
        <v>3287</v>
      </c>
      <c r="C1305" s="136" t="s">
        <v>780</v>
      </c>
      <c r="D1305" s="117" t="s">
        <v>2602</v>
      </c>
      <c r="E1305" s="137" t="s">
        <v>3406</v>
      </c>
      <c r="F1305" s="138" t="s">
        <v>238</v>
      </c>
      <c r="G1305" s="139">
        <v>1</v>
      </c>
    </row>
    <row r="1306" spans="1:7" x14ac:dyDescent="0.25">
      <c r="A1306" s="116" t="s">
        <v>3413</v>
      </c>
      <c r="B1306" s="117" t="s">
        <v>3287</v>
      </c>
      <c r="C1306" s="136" t="s">
        <v>784</v>
      </c>
      <c r="D1306" s="117" t="s">
        <v>2602</v>
      </c>
      <c r="E1306" s="137" t="s">
        <v>3408</v>
      </c>
      <c r="F1306" s="138" t="s">
        <v>238</v>
      </c>
      <c r="G1306" s="139">
        <v>1</v>
      </c>
    </row>
    <row r="1307" spans="1:7" x14ac:dyDescent="0.25">
      <c r="A1307" s="116" t="s">
        <v>3415</v>
      </c>
      <c r="B1307" s="117" t="s">
        <v>3287</v>
      </c>
      <c r="C1307" s="136" t="s">
        <v>788</v>
      </c>
      <c r="D1307" s="117" t="s">
        <v>2602</v>
      </c>
      <c r="E1307" s="137" t="s">
        <v>3410</v>
      </c>
      <c r="F1307" s="138" t="s">
        <v>238</v>
      </c>
      <c r="G1307" s="139">
        <v>1</v>
      </c>
    </row>
    <row r="1308" spans="1:7" ht="22.5" x14ac:dyDescent="0.25">
      <c r="A1308" s="116" t="s">
        <v>3417</v>
      </c>
      <c r="B1308" s="117" t="s">
        <v>3287</v>
      </c>
      <c r="C1308" s="136" t="s">
        <v>796</v>
      </c>
      <c r="D1308" s="117" t="s">
        <v>2602</v>
      </c>
      <c r="E1308" s="137" t="s">
        <v>3412</v>
      </c>
      <c r="F1308" s="138" t="s">
        <v>238</v>
      </c>
      <c r="G1308" s="139">
        <v>1</v>
      </c>
    </row>
    <row r="1309" spans="1:7" x14ac:dyDescent="0.25">
      <c r="A1309" s="116" t="s">
        <v>3419</v>
      </c>
      <c r="B1309" s="117" t="s">
        <v>3287</v>
      </c>
      <c r="C1309" s="136" t="s">
        <v>813</v>
      </c>
      <c r="D1309" s="117" t="s">
        <v>2602</v>
      </c>
      <c r="E1309" s="137" t="s">
        <v>3414</v>
      </c>
      <c r="F1309" s="138" t="s">
        <v>238</v>
      </c>
      <c r="G1309" s="139">
        <v>1</v>
      </c>
    </row>
    <row r="1310" spans="1:7" x14ac:dyDescent="0.25">
      <c r="A1310" s="116" t="s">
        <v>3421</v>
      </c>
      <c r="B1310" s="117" t="s">
        <v>3287</v>
      </c>
      <c r="C1310" s="136" t="s">
        <v>818</v>
      </c>
      <c r="D1310" s="117" t="s">
        <v>2602</v>
      </c>
      <c r="E1310" s="137" t="s">
        <v>3416</v>
      </c>
      <c r="F1310" s="138" t="s">
        <v>238</v>
      </c>
      <c r="G1310" s="139">
        <v>4</v>
      </c>
    </row>
    <row r="1311" spans="1:7" x14ac:dyDescent="0.25">
      <c r="A1311" s="116" t="s">
        <v>3423</v>
      </c>
      <c r="B1311" s="117" t="s">
        <v>3287</v>
      </c>
      <c r="C1311" s="136" t="s">
        <v>822</v>
      </c>
      <c r="D1311" s="117" t="s">
        <v>2602</v>
      </c>
      <c r="E1311" s="137" t="s">
        <v>3418</v>
      </c>
      <c r="F1311" s="138" t="s">
        <v>238</v>
      </c>
      <c r="G1311" s="139">
        <v>1</v>
      </c>
    </row>
    <row r="1312" spans="1:7" x14ac:dyDescent="0.25">
      <c r="A1312" s="116" t="s">
        <v>3425</v>
      </c>
      <c r="B1312" s="117" t="s">
        <v>3287</v>
      </c>
      <c r="C1312" s="136" t="s">
        <v>824</v>
      </c>
      <c r="D1312" s="117" t="s">
        <v>2602</v>
      </c>
      <c r="E1312" s="137" t="s">
        <v>3420</v>
      </c>
      <c r="F1312" s="138" t="s">
        <v>238</v>
      </c>
      <c r="G1312" s="139">
        <v>1</v>
      </c>
    </row>
    <row r="1313" spans="1:7" x14ac:dyDescent="0.25">
      <c r="A1313" s="116" t="s">
        <v>3427</v>
      </c>
      <c r="B1313" s="117" t="s">
        <v>3287</v>
      </c>
      <c r="C1313" s="136" t="s">
        <v>826</v>
      </c>
      <c r="D1313" s="117" t="s">
        <v>2602</v>
      </c>
      <c r="E1313" s="137" t="s">
        <v>3422</v>
      </c>
      <c r="F1313" s="138" t="s">
        <v>238</v>
      </c>
      <c r="G1313" s="139">
        <v>1</v>
      </c>
    </row>
    <row r="1314" spans="1:7" x14ac:dyDescent="0.25">
      <c r="A1314" s="116" t="s">
        <v>3429</v>
      </c>
      <c r="B1314" s="117" t="s">
        <v>3287</v>
      </c>
      <c r="C1314" s="136" t="s">
        <v>830</v>
      </c>
      <c r="D1314" s="117" t="s">
        <v>2602</v>
      </c>
      <c r="E1314" s="137" t="s">
        <v>3424</v>
      </c>
      <c r="F1314" s="138" t="s">
        <v>238</v>
      </c>
      <c r="G1314" s="139">
        <v>1</v>
      </c>
    </row>
    <row r="1315" spans="1:7" x14ac:dyDescent="0.25">
      <c r="A1315" s="116" t="s">
        <v>3431</v>
      </c>
      <c r="B1315" s="117" t="s">
        <v>3287</v>
      </c>
      <c r="C1315" s="136" t="s">
        <v>839</v>
      </c>
      <c r="D1315" s="117" t="s">
        <v>2602</v>
      </c>
      <c r="E1315" s="137" t="s">
        <v>3426</v>
      </c>
      <c r="F1315" s="138" t="s">
        <v>238</v>
      </c>
      <c r="G1315" s="139">
        <v>1</v>
      </c>
    </row>
    <row r="1316" spans="1:7" x14ac:dyDescent="0.25">
      <c r="A1316" s="116" t="s">
        <v>3433</v>
      </c>
      <c r="B1316" s="117" t="s">
        <v>3287</v>
      </c>
      <c r="C1316" s="136" t="s">
        <v>844</v>
      </c>
      <c r="D1316" s="117" t="s">
        <v>2602</v>
      </c>
      <c r="E1316" s="137" t="s">
        <v>3428</v>
      </c>
      <c r="F1316" s="138" t="s">
        <v>238</v>
      </c>
      <c r="G1316" s="139">
        <v>2</v>
      </c>
    </row>
    <row r="1317" spans="1:7" x14ac:dyDescent="0.25">
      <c r="A1317" s="116" t="s">
        <v>3435</v>
      </c>
      <c r="B1317" s="117" t="s">
        <v>3287</v>
      </c>
      <c r="C1317" s="136" t="s">
        <v>846</v>
      </c>
      <c r="D1317" s="117" t="s">
        <v>2602</v>
      </c>
      <c r="E1317" s="137" t="s">
        <v>3430</v>
      </c>
      <c r="F1317" s="138" t="s">
        <v>238</v>
      </c>
      <c r="G1317" s="139">
        <v>1</v>
      </c>
    </row>
    <row r="1318" spans="1:7" x14ac:dyDescent="0.25">
      <c r="A1318" s="116" t="s">
        <v>3437</v>
      </c>
      <c r="B1318" s="117" t="s">
        <v>3287</v>
      </c>
      <c r="C1318" s="136" t="s">
        <v>850</v>
      </c>
      <c r="D1318" s="117" t="s">
        <v>2602</v>
      </c>
      <c r="E1318" s="137" t="s">
        <v>3432</v>
      </c>
      <c r="F1318" s="138" t="s">
        <v>238</v>
      </c>
      <c r="G1318" s="139">
        <v>1</v>
      </c>
    </row>
    <row r="1319" spans="1:7" x14ac:dyDescent="0.25">
      <c r="A1319" s="116" t="s">
        <v>3439</v>
      </c>
      <c r="B1319" s="117" t="s">
        <v>3287</v>
      </c>
      <c r="C1319" s="136" t="s">
        <v>855</v>
      </c>
      <c r="D1319" s="117" t="s">
        <v>2602</v>
      </c>
      <c r="E1319" s="137" t="s">
        <v>3434</v>
      </c>
      <c r="F1319" s="138" t="s">
        <v>238</v>
      </c>
      <c r="G1319" s="139">
        <v>1</v>
      </c>
    </row>
    <row r="1320" spans="1:7" x14ac:dyDescent="0.25">
      <c r="A1320" s="116" t="s">
        <v>3441</v>
      </c>
      <c r="B1320" s="117" t="s">
        <v>3287</v>
      </c>
      <c r="C1320" s="136" t="s">
        <v>860</v>
      </c>
      <c r="D1320" s="117" t="s">
        <v>2602</v>
      </c>
      <c r="E1320" s="137" t="s">
        <v>3436</v>
      </c>
      <c r="F1320" s="138" t="s">
        <v>238</v>
      </c>
      <c r="G1320" s="139">
        <v>3</v>
      </c>
    </row>
    <row r="1321" spans="1:7" x14ac:dyDescent="0.25">
      <c r="A1321" s="116" t="s">
        <v>3443</v>
      </c>
      <c r="B1321" s="117" t="s">
        <v>3287</v>
      </c>
      <c r="C1321" s="136" t="s">
        <v>864</v>
      </c>
      <c r="D1321" s="117" t="s">
        <v>2602</v>
      </c>
      <c r="E1321" s="137" t="s">
        <v>3438</v>
      </c>
      <c r="F1321" s="138" t="s">
        <v>238</v>
      </c>
      <c r="G1321" s="139">
        <v>1</v>
      </c>
    </row>
    <row r="1322" spans="1:7" x14ac:dyDescent="0.25">
      <c r="A1322" s="116" t="s">
        <v>3445</v>
      </c>
      <c r="B1322" s="117" t="s">
        <v>3287</v>
      </c>
      <c r="C1322" s="136" t="s">
        <v>866</v>
      </c>
      <c r="D1322" s="117" t="s">
        <v>2602</v>
      </c>
      <c r="E1322" s="137" t="s">
        <v>3440</v>
      </c>
      <c r="F1322" s="138" t="s">
        <v>238</v>
      </c>
      <c r="G1322" s="139">
        <v>1</v>
      </c>
    </row>
    <row r="1323" spans="1:7" x14ac:dyDescent="0.25">
      <c r="A1323" s="116" t="s">
        <v>3446</v>
      </c>
      <c r="B1323" s="117" t="s">
        <v>3287</v>
      </c>
      <c r="C1323" s="136" t="s">
        <v>870</v>
      </c>
      <c r="D1323" s="117" t="s">
        <v>2602</v>
      </c>
      <c r="E1323" s="137" t="s">
        <v>3442</v>
      </c>
      <c r="F1323" s="138" t="s">
        <v>238</v>
      </c>
      <c r="G1323" s="139">
        <v>1</v>
      </c>
    </row>
    <row r="1324" spans="1:7" x14ac:dyDescent="0.25">
      <c r="A1324" s="116" t="s">
        <v>3448</v>
      </c>
      <c r="B1324" s="117" t="s">
        <v>3287</v>
      </c>
      <c r="C1324" s="136" t="s">
        <v>876</v>
      </c>
      <c r="D1324" s="117" t="s">
        <v>2602</v>
      </c>
      <c r="E1324" s="137" t="s">
        <v>3444</v>
      </c>
      <c r="F1324" s="138" t="s">
        <v>238</v>
      </c>
      <c r="G1324" s="139">
        <v>1</v>
      </c>
    </row>
    <row r="1325" spans="1:7" x14ac:dyDescent="0.25">
      <c r="A1325" s="116" t="s">
        <v>3450</v>
      </c>
      <c r="B1325" s="117" t="s">
        <v>3287</v>
      </c>
      <c r="C1325" s="136" t="s">
        <v>882</v>
      </c>
      <c r="D1325" s="117" t="s">
        <v>2602</v>
      </c>
      <c r="E1325" s="137" t="s">
        <v>3344</v>
      </c>
      <c r="F1325" s="138" t="s">
        <v>238</v>
      </c>
      <c r="G1325" s="139">
        <v>1</v>
      </c>
    </row>
    <row r="1326" spans="1:7" x14ac:dyDescent="0.25">
      <c r="A1326" s="116" t="s">
        <v>3451</v>
      </c>
      <c r="B1326" s="117" t="s">
        <v>3287</v>
      </c>
      <c r="C1326" s="136" t="s">
        <v>887</v>
      </c>
      <c r="D1326" s="117" t="s">
        <v>2602</v>
      </c>
      <c r="E1326" s="137" t="s">
        <v>3447</v>
      </c>
      <c r="F1326" s="138" t="s">
        <v>238</v>
      </c>
      <c r="G1326" s="139">
        <v>1</v>
      </c>
    </row>
    <row r="1327" spans="1:7" x14ac:dyDescent="0.25">
      <c r="A1327" s="116" t="s">
        <v>3453</v>
      </c>
      <c r="B1327" s="117" t="s">
        <v>3287</v>
      </c>
      <c r="C1327" s="136" t="s">
        <v>895</v>
      </c>
      <c r="D1327" s="117" t="s">
        <v>2602</v>
      </c>
      <c r="E1327" s="137" t="s">
        <v>3449</v>
      </c>
      <c r="F1327" s="138" t="s">
        <v>238</v>
      </c>
      <c r="G1327" s="139">
        <v>1</v>
      </c>
    </row>
    <row r="1328" spans="1:7" x14ac:dyDescent="0.25">
      <c r="A1328" s="116" t="s">
        <v>3455</v>
      </c>
      <c r="B1328" s="117" t="s">
        <v>3287</v>
      </c>
      <c r="C1328" s="136" t="s">
        <v>897</v>
      </c>
      <c r="D1328" s="117" t="s">
        <v>2602</v>
      </c>
      <c r="E1328" s="137" t="s">
        <v>3330</v>
      </c>
      <c r="F1328" s="138" t="s">
        <v>238</v>
      </c>
      <c r="G1328" s="139">
        <v>1</v>
      </c>
    </row>
    <row r="1329" spans="1:7" x14ac:dyDescent="0.25">
      <c r="A1329" s="116" t="s">
        <v>3457</v>
      </c>
      <c r="B1329" s="117" t="s">
        <v>3287</v>
      </c>
      <c r="C1329" s="136" t="s">
        <v>901</v>
      </c>
      <c r="D1329" s="117" t="s">
        <v>2602</v>
      </c>
      <c r="E1329" s="137" t="s">
        <v>3452</v>
      </c>
      <c r="F1329" s="138" t="s">
        <v>238</v>
      </c>
      <c r="G1329" s="139">
        <v>2</v>
      </c>
    </row>
    <row r="1330" spans="1:7" x14ac:dyDescent="0.25">
      <c r="A1330" s="116" t="s">
        <v>3459</v>
      </c>
      <c r="B1330" s="117" t="s">
        <v>3287</v>
      </c>
      <c r="C1330" s="136" t="s">
        <v>905</v>
      </c>
      <c r="D1330" s="117" t="s">
        <v>2602</v>
      </c>
      <c r="E1330" s="137" t="s">
        <v>3454</v>
      </c>
      <c r="F1330" s="138" t="s">
        <v>238</v>
      </c>
      <c r="G1330" s="139">
        <v>2</v>
      </c>
    </row>
    <row r="1331" spans="1:7" x14ac:dyDescent="0.25">
      <c r="A1331" s="116" t="s">
        <v>3460</v>
      </c>
      <c r="B1331" s="117" t="s">
        <v>3287</v>
      </c>
      <c r="C1331" s="136" t="s">
        <v>910</v>
      </c>
      <c r="D1331" s="117" t="s">
        <v>2602</v>
      </c>
      <c r="E1331" s="137" t="s">
        <v>3456</v>
      </c>
      <c r="F1331" s="138" t="s">
        <v>238</v>
      </c>
      <c r="G1331" s="139">
        <v>2</v>
      </c>
    </row>
    <row r="1332" spans="1:7" x14ac:dyDescent="0.25">
      <c r="A1332" s="116" t="s">
        <v>3462</v>
      </c>
      <c r="B1332" s="117" t="s">
        <v>3287</v>
      </c>
      <c r="C1332" s="136" t="s">
        <v>914</v>
      </c>
      <c r="D1332" s="117" t="s">
        <v>2602</v>
      </c>
      <c r="E1332" s="137" t="s">
        <v>3458</v>
      </c>
      <c r="F1332" s="138" t="s">
        <v>238</v>
      </c>
      <c r="G1332" s="139">
        <v>10</v>
      </c>
    </row>
    <row r="1333" spans="1:7" x14ac:dyDescent="0.25">
      <c r="A1333" s="116" t="s">
        <v>3465</v>
      </c>
      <c r="B1333" s="117" t="s">
        <v>3287</v>
      </c>
      <c r="C1333" s="136" t="s">
        <v>916</v>
      </c>
      <c r="D1333" s="117" t="s">
        <v>2602</v>
      </c>
      <c r="E1333" s="137" t="s">
        <v>3404</v>
      </c>
      <c r="F1333" s="138" t="s">
        <v>238</v>
      </c>
      <c r="G1333" s="139">
        <v>1</v>
      </c>
    </row>
    <row r="1334" spans="1:7" ht="22.5" x14ac:dyDescent="0.25">
      <c r="A1334" s="116" t="s">
        <v>3466</v>
      </c>
      <c r="B1334" s="117" t="s">
        <v>3287</v>
      </c>
      <c r="C1334" s="136" t="s">
        <v>918</v>
      </c>
      <c r="D1334" s="117" t="s">
        <v>2602</v>
      </c>
      <c r="E1334" s="137" t="s">
        <v>3461</v>
      </c>
      <c r="F1334" s="138" t="s">
        <v>238</v>
      </c>
      <c r="G1334" s="139">
        <v>8</v>
      </c>
    </row>
    <row r="1335" spans="1:7" x14ac:dyDescent="0.25">
      <c r="A1335" s="116" t="s">
        <v>3469</v>
      </c>
      <c r="B1335" s="117" t="s">
        <v>3287</v>
      </c>
      <c r="C1335" s="136" t="s">
        <v>922</v>
      </c>
      <c r="D1335" s="117" t="s">
        <v>2602</v>
      </c>
      <c r="E1335" s="137" t="s">
        <v>3463</v>
      </c>
      <c r="F1335" s="138" t="s">
        <v>238</v>
      </c>
      <c r="G1335" s="139">
        <v>8</v>
      </c>
    </row>
    <row r="1336" spans="1:7" s="263" customFormat="1" x14ac:dyDescent="0.25">
      <c r="A1336" s="90"/>
      <c r="B1336" s="91"/>
      <c r="C1336" s="272"/>
      <c r="D1336" s="91"/>
      <c r="E1336" s="277" t="s">
        <v>3464</v>
      </c>
      <c r="F1336" s="273"/>
      <c r="G1336" s="274"/>
    </row>
    <row r="1337" spans="1:7" x14ac:dyDescent="0.25">
      <c r="A1337" s="116" t="s">
        <v>3471</v>
      </c>
      <c r="B1337" s="117" t="s">
        <v>3287</v>
      </c>
      <c r="C1337" s="136" t="s">
        <v>926</v>
      </c>
      <c r="D1337" s="117" t="s">
        <v>2602</v>
      </c>
      <c r="E1337" s="137" t="s">
        <v>3458</v>
      </c>
      <c r="F1337" s="138" t="s">
        <v>238</v>
      </c>
      <c r="G1337" s="139">
        <v>2</v>
      </c>
    </row>
    <row r="1338" spans="1:7" x14ac:dyDescent="0.25">
      <c r="A1338" s="116" t="s">
        <v>3473</v>
      </c>
      <c r="B1338" s="117" t="s">
        <v>3287</v>
      </c>
      <c r="C1338" s="136" t="s">
        <v>930</v>
      </c>
      <c r="D1338" s="117" t="s">
        <v>2602</v>
      </c>
      <c r="E1338" s="137" t="s">
        <v>3467</v>
      </c>
      <c r="F1338" s="138" t="s">
        <v>238</v>
      </c>
      <c r="G1338" s="139">
        <v>2</v>
      </c>
    </row>
    <row r="1339" spans="1:7" x14ac:dyDescent="0.25">
      <c r="A1339" s="116" t="s">
        <v>3475</v>
      </c>
      <c r="B1339" s="117"/>
      <c r="C1339" s="136" t="s">
        <v>943</v>
      </c>
      <c r="D1339" s="117" t="s">
        <v>2602</v>
      </c>
      <c r="E1339" s="137" t="s">
        <v>3468</v>
      </c>
      <c r="F1339" s="138" t="s">
        <v>238</v>
      </c>
      <c r="G1339" s="139">
        <v>5</v>
      </c>
    </row>
    <row r="1340" spans="1:7" x14ac:dyDescent="0.25">
      <c r="A1340" s="116" t="s">
        <v>3477</v>
      </c>
      <c r="B1340" s="117" t="s">
        <v>3287</v>
      </c>
      <c r="C1340" s="136" t="s">
        <v>947</v>
      </c>
      <c r="D1340" s="117" t="s">
        <v>2602</v>
      </c>
      <c r="E1340" s="137" t="s">
        <v>3470</v>
      </c>
      <c r="F1340" s="138" t="s">
        <v>238</v>
      </c>
      <c r="G1340" s="139">
        <v>1</v>
      </c>
    </row>
    <row r="1341" spans="1:7" x14ac:dyDescent="0.25">
      <c r="A1341" s="116" t="s">
        <v>3479</v>
      </c>
      <c r="B1341" s="117" t="s">
        <v>3287</v>
      </c>
      <c r="C1341" s="136" t="s">
        <v>949</v>
      </c>
      <c r="D1341" s="117" t="s">
        <v>2602</v>
      </c>
      <c r="E1341" s="137" t="s">
        <v>3472</v>
      </c>
      <c r="F1341" s="138" t="s">
        <v>238</v>
      </c>
      <c r="G1341" s="139">
        <v>1</v>
      </c>
    </row>
    <row r="1342" spans="1:7" x14ac:dyDescent="0.25">
      <c r="A1342" s="116" t="s">
        <v>3481</v>
      </c>
      <c r="B1342" s="117" t="s">
        <v>3287</v>
      </c>
      <c r="C1342" s="136" t="s">
        <v>953</v>
      </c>
      <c r="D1342" s="117" t="s">
        <v>2602</v>
      </c>
      <c r="E1342" s="137" t="s">
        <v>3474</v>
      </c>
      <c r="F1342" s="138" t="s">
        <v>238</v>
      </c>
      <c r="G1342" s="139">
        <v>1</v>
      </c>
    </row>
    <row r="1343" spans="1:7" x14ac:dyDescent="0.25">
      <c r="A1343" s="116" t="s">
        <v>3483</v>
      </c>
      <c r="B1343" s="117" t="s">
        <v>3287</v>
      </c>
      <c r="C1343" s="136" t="s">
        <v>957</v>
      </c>
      <c r="D1343" s="117" t="s">
        <v>2602</v>
      </c>
      <c r="E1343" s="137" t="s">
        <v>3476</v>
      </c>
      <c r="F1343" s="138" t="s">
        <v>238</v>
      </c>
      <c r="G1343" s="139">
        <v>2</v>
      </c>
    </row>
    <row r="1344" spans="1:7" x14ac:dyDescent="0.25">
      <c r="A1344" s="116" t="s">
        <v>3485</v>
      </c>
      <c r="B1344" s="117" t="s">
        <v>3287</v>
      </c>
      <c r="C1344" s="136" t="s">
        <v>959</v>
      </c>
      <c r="D1344" s="117" t="s">
        <v>2602</v>
      </c>
      <c r="E1344" s="137" t="s">
        <v>3478</v>
      </c>
      <c r="F1344" s="138" t="s">
        <v>238</v>
      </c>
      <c r="G1344" s="139">
        <v>2</v>
      </c>
    </row>
    <row r="1345" spans="1:7" x14ac:dyDescent="0.25">
      <c r="A1345" s="116" t="s">
        <v>3487</v>
      </c>
      <c r="B1345" s="117" t="s">
        <v>3287</v>
      </c>
      <c r="C1345" s="136" t="s">
        <v>966</v>
      </c>
      <c r="D1345" s="117" t="s">
        <v>2602</v>
      </c>
      <c r="E1345" s="137" t="s">
        <v>3480</v>
      </c>
      <c r="F1345" s="138" t="s">
        <v>238</v>
      </c>
      <c r="G1345" s="139">
        <v>1</v>
      </c>
    </row>
    <row r="1346" spans="1:7" x14ac:dyDescent="0.25">
      <c r="A1346" s="116" t="s">
        <v>3489</v>
      </c>
      <c r="B1346" s="117" t="s">
        <v>3287</v>
      </c>
      <c r="C1346" s="136" t="s">
        <v>970</v>
      </c>
      <c r="D1346" s="117" t="s">
        <v>2602</v>
      </c>
      <c r="E1346" s="137" t="s">
        <v>3482</v>
      </c>
      <c r="F1346" s="138" t="s">
        <v>238</v>
      </c>
      <c r="G1346" s="139">
        <v>2</v>
      </c>
    </row>
    <row r="1347" spans="1:7" x14ac:dyDescent="0.25">
      <c r="A1347" s="116" t="s">
        <v>3491</v>
      </c>
      <c r="B1347" s="117" t="s">
        <v>3287</v>
      </c>
      <c r="C1347" s="136" t="s">
        <v>972</v>
      </c>
      <c r="D1347" s="117" t="s">
        <v>2602</v>
      </c>
      <c r="E1347" s="137" t="s">
        <v>3484</v>
      </c>
      <c r="F1347" s="138" t="s">
        <v>238</v>
      </c>
      <c r="G1347" s="139">
        <v>1</v>
      </c>
    </row>
    <row r="1348" spans="1:7" x14ac:dyDescent="0.25">
      <c r="A1348" s="116" t="s">
        <v>3493</v>
      </c>
      <c r="B1348" s="117" t="s">
        <v>3287</v>
      </c>
      <c r="C1348" s="136" t="s">
        <v>974</v>
      </c>
      <c r="D1348" s="117" t="s">
        <v>2602</v>
      </c>
      <c r="E1348" s="137" t="s">
        <v>3486</v>
      </c>
      <c r="F1348" s="138" t="s">
        <v>238</v>
      </c>
      <c r="G1348" s="139">
        <v>3</v>
      </c>
    </row>
    <row r="1349" spans="1:7" x14ac:dyDescent="0.25">
      <c r="A1349" s="116" t="s">
        <v>3495</v>
      </c>
      <c r="B1349" s="117" t="s">
        <v>3287</v>
      </c>
      <c r="C1349" s="136" t="s">
        <v>978</v>
      </c>
      <c r="D1349" s="117" t="s">
        <v>2602</v>
      </c>
      <c r="E1349" s="137" t="s">
        <v>3488</v>
      </c>
      <c r="F1349" s="138" t="s">
        <v>238</v>
      </c>
      <c r="G1349" s="139">
        <v>3</v>
      </c>
    </row>
    <row r="1350" spans="1:7" x14ac:dyDescent="0.25">
      <c r="A1350" s="116" t="s">
        <v>3497</v>
      </c>
      <c r="B1350" s="117" t="s">
        <v>3287</v>
      </c>
      <c r="C1350" s="136" t="s">
        <v>982</v>
      </c>
      <c r="D1350" s="117" t="s">
        <v>2602</v>
      </c>
      <c r="E1350" s="137" t="s">
        <v>3490</v>
      </c>
      <c r="F1350" s="138" t="s">
        <v>238</v>
      </c>
      <c r="G1350" s="139">
        <v>1</v>
      </c>
    </row>
    <row r="1351" spans="1:7" x14ac:dyDescent="0.25">
      <c r="A1351" s="116" t="s">
        <v>3499</v>
      </c>
      <c r="B1351" s="117" t="s">
        <v>3287</v>
      </c>
      <c r="C1351" s="136" t="s">
        <v>990</v>
      </c>
      <c r="D1351" s="117" t="s">
        <v>2602</v>
      </c>
      <c r="E1351" s="137" t="s">
        <v>3492</v>
      </c>
      <c r="F1351" s="138" t="s">
        <v>238</v>
      </c>
      <c r="G1351" s="139">
        <v>1</v>
      </c>
    </row>
    <row r="1352" spans="1:7" x14ac:dyDescent="0.25">
      <c r="A1352" s="116" t="s">
        <v>3501</v>
      </c>
      <c r="B1352" s="117" t="s">
        <v>3287</v>
      </c>
      <c r="C1352" s="136" t="s">
        <v>993</v>
      </c>
      <c r="D1352" s="117" t="s">
        <v>2602</v>
      </c>
      <c r="E1352" s="137" t="s">
        <v>3494</v>
      </c>
      <c r="F1352" s="138" t="s">
        <v>238</v>
      </c>
      <c r="G1352" s="139">
        <v>2</v>
      </c>
    </row>
    <row r="1353" spans="1:7" x14ac:dyDescent="0.25">
      <c r="A1353" s="116" t="s">
        <v>3503</v>
      </c>
      <c r="B1353" s="117" t="s">
        <v>3287</v>
      </c>
      <c r="C1353" s="136" t="s">
        <v>997</v>
      </c>
      <c r="D1353" s="117" t="s">
        <v>2602</v>
      </c>
      <c r="E1353" s="137" t="s">
        <v>3496</v>
      </c>
      <c r="F1353" s="138" t="s">
        <v>238</v>
      </c>
      <c r="G1353" s="139">
        <v>3</v>
      </c>
    </row>
    <row r="1354" spans="1:7" x14ac:dyDescent="0.25">
      <c r="A1354" s="116" t="s">
        <v>3506</v>
      </c>
      <c r="B1354" s="117" t="s">
        <v>3287</v>
      </c>
      <c r="C1354" s="136" t="s">
        <v>999</v>
      </c>
      <c r="D1354" s="117" t="s">
        <v>2602</v>
      </c>
      <c r="E1354" s="137" t="s">
        <v>3498</v>
      </c>
      <c r="F1354" s="138" t="s">
        <v>238</v>
      </c>
      <c r="G1354" s="139">
        <v>3</v>
      </c>
    </row>
    <row r="1355" spans="1:7" x14ac:dyDescent="0.25">
      <c r="A1355" s="116" t="s">
        <v>3507</v>
      </c>
      <c r="B1355" s="117" t="s">
        <v>3287</v>
      </c>
      <c r="C1355" s="136" t="s">
        <v>1003</v>
      </c>
      <c r="D1355" s="117" t="s">
        <v>2602</v>
      </c>
      <c r="E1355" s="137" t="s">
        <v>3500</v>
      </c>
      <c r="F1355" s="138" t="s">
        <v>238</v>
      </c>
      <c r="G1355" s="139">
        <v>1</v>
      </c>
    </row>
    <row r="1356" spans="1:7" x14ac:dyDescent="0.25">
      <c r="A1356" s="116" t="s">
        <v>3509</v>
      </c>
      <c r="B1356" s="117" t="s">
        <v>3287</v>
      </c>
      <c r="C1356" s="136" t="s">
        <v>1007</v>
      </c>
      <c r="D1356" s="117" t="s">
        <v>2602</v>
      </c>
      <c r="E1356" s="137" t="s">
        <v>3502</v>
      </c>
      <c r="F1356" s="138" t="s">
        <v>238</v>
      </c>
      <c r="G1356" s="139">
        <v>1</v>
      </c>
    </row>
    <row r="1357" spans="1:7" x14ac:dyDescent="0.25">
      <c r="A1357" s="116" t="s">
        <v>3511</v>
      </c>
      <c r="B1357" s="117" t="s">
        <v>3287</v>
      </c>
      <c r="C1357" s="136" t="s">
        <v>1015</v>
      </c>
      <c r="D1357" s="117" t="s">
        <v>2602</v>
      </c>
      <c r="E1357" s="137" t="s">
        <v>3504</v>
      </c>
      <c r="F1357" s="138" t="s">
        <v>238</v>
      </c>
      <c r="G1357" s="139">
        <v>2</v>
      </c>
    </row>
    <row r="1358" spans="1:7" s="263" customFormat="1" x14ac:dyDescent="0.25">
      <c r="A1358" s="90"/>
      <c r="B1358" s="91"/>
      <c r="C1358" s="272"/>
      <c r="D1358" s="91"/>
      <c r="E1358" s="277" t="s">
        <v>3505</v>
      </c>
      <c r="F1358" s="273"/>
      <c r="G1358" s="274"/>
    </row>
    <row r="1359" spans="1:7" x14ac:dyDescent="0.25">
      <c r="A1359" s="116" t="s">
        <v>3514</v>
      </c>
      <c r="B1359" s="117" t="s">
        <v>3287</v>
      </c>
      <c r="C1359" s="136" t="s">
        <v>1018</v>
      </c>
      <c r="D1359" s="117" t="s">
        <v>2602</v>
      </c>
      <c r="E1359" s="137" t="s">
        <v>3468</v>
      </c>
      <c r="F1359" s="138" t="s">
        <v>238</v>
      </c>
      <c r="G1359" s="139">
        <v>11</v>
      </c>
    </row>
    <row r="1360" spans="1:7" x14ac:dyDescent="0.25">
      <c r="A1360" s="116" t="s">
        <v>3515</v>
      </c>
      <c r="B1360" s="117" t="s">
        <v>3287</v>
      </c>
      <c r="C1360" s="136" t="s">
        <v>1022</v>
      </c>
      <c r="D1360" s="117" t="s">
        <v>2602</v>
      </c>
      <c r="E1360" s="137" t="s">
        <v>3508</v>
      </c>
      <c r="F1360" s="138" t="s">
        <v>238</v>
      </c>
      <c r="G1360" s="139">
        <v>16</v>
      </c>
    </row>
    <row r="1361" spans="1:7" ht="22.5" x14ac:dyDescent="0.25">
      <c r="A1361" s="116" t="s">
        <v>3517</v>
      </c>
      <c r="B1361" s="117" t="s">
        <v>3287</v>
      </c>
      <c r="C1361" s="136" t="s">
        <v>1024</v>
      </c>
      <c r="D1361" s="117" t="s">
        <v>2602</v>
      </c>
      <c r="E1361" s="137" t="s">
        <v>3510</v>
      </c>
      <c r="F1361" s="138" t="s">
        <v>238</v>
      </c>
      <c r="G1361" s="139">
        <v>1</v>
      </c>
    </row>
    <row r="1362" spans="1:7" x14ac:dyDescent="0.25">
      <c r="A1362" s="116" t="s">
        <v>3519</v>
      </c>
      <c r="B1362" s="117" t="s">
        <v>3287</v>
      </c>
      <c r="C1362" s="136" t="s">
        <v>1026</v>
      </c>
      <c r="D1362" s="117" t="s">
        <v>2602</v>
      </c>
      <c r="E1362" s="137" t="s">
        <v>3512</v>
      </c>
      <c r="F1362" s="138" t="s">
        <v>238</v>
      </c>
      <c r="G1362" s="139">
        <v>1</v>
      </c>
    </row>
    <row r="1363" spans="1:7" x14ac:dyDescent="0.25">
      <c r="A1363" s="116" t="s">
        <v>3521</v>
      </c>
      <c r="B1363" s="117"/>
      <c r="C1363" s="136" t="s">
        <v>1030</v>
      </c>
      <c r="D1363" s="117" t="s">
        <v>2602</v>
      </c>
      <c r="E1363" s="137" t="s">
        <v>3513</v>
      </c>
      <c r="F1363" s="138" t="s">
        <v>238</v>
      </c>
      <c r="G1363" s="139">
        <v>1</v>
      </c>
    </row>
    <row r="1364" spans="1:7" x14ac:dyDescent="0.25">
      <c r="A1364" s="116" t="s">
        <v>3523</v>
      </c>
      <c r="B1364" s="117" t="s">
        <v>3287</v>
      </c>
      <c r="C1364" s="136" t="s">
        <v>1034</v>
      </c>
      <c r="D1364" s="117" t="s">
        <v>2602</v>
      </c>
      <c r="E1364" s="137" t="s">
        <v>3328</v>
      </c>
      <c r="F1364" s="138" t="s">
        <v>238</v>
      </c>
      <c r="G1364" s="139">
        <v>1</v>
      </c>
    </row>
    <row r="1365" spans="1:7" x14ac:dyDescent="0.25">
      <c r="A1365" s="116" t="s">
        <v>3525</v>
      </c>
      <c r="B1365" s="117" t="s">
        <v>3287</v>
      </c>
      <c r="C1365" s="136" t="s">
        <v>1036</v>
      </c>
      <c r="D1365" s="117" t="s">
        <v>2602</v>
      </c>
      <c r="E1365" s="137" t="s">
        <v>3516</v>
      </c>
      <c r="F1365" s="138" t="s">
        <v>238</v>
      </c>
      <c r="G1365" s="139">
        <v>159</v>
      </c>
    </row>
    <row r="1366" spans="1:7" x14ac:dyDescent="0.25">
      <c r="A1366" s="116" t="s">
        <v>3527</v>
      </c>
      <c r="B1366" s="117" t="s">
        <v>3287</v>
      </c>
      <c r="C1366" s="136" t="s">
        <v>1047</v>
      </c>
      <c r="D1366" s="117" t="s">
        <v>2602</v>
      </c>
      <c r="E1366" s="137" t="s">
        <v>3518</v>
      </c>
      <c r="F1366" s="138" t="s">
        <v>238</v>
      </c>
      <c r="G1366" s="139">
        <v>18</v>
      </c>
    </row>
    <row r="1367" spans="1:7" x14ac:dyDescent="0.25">
      <c r="A1367" s="116" t="s">
        <v>3529</v>
      </c>
      <c r="B1367" s="117" t="s">
        <v>3287</v>
      </c>
      <c r="C1367" s="136" t="s">
        <v>1054</v>
      </c>
      <c r="D1367" s="117" t="s">
        <v>2602</v>
      </c>
      <c r="E1367" s="137" t="s">
        <v>3520</v>
      </c>
      <c r="F1367" s="138" t="s">
        <v>238</v>
      </c>
      <c r="G1367" s="139">
        <v>56</v>
      </c>
    </row>
    <row r="1368" spans="1:7" x14ac:dyDescent="0.25">
      <c r="A1368" s="116" t="s">
        <v>3531</v>
      </c>
      <c r="B1368" s="117" t="s">
        <v>3287</v>
      </c>
      <c r="C1368" s="136" t="s">
        <v>1058</v>
      </c>
      <c r="D1368" s="117" t="s">
        <v>2602</v>
      </c>
      <c r="E1368" s="137" t="s">
        <v>3522</v>
      </c>
      <c r="F1368" s="138" t="s">
        <v>238</v>
      </c>
      <c r="G1368" s="139">
        <v>5</v>
      </c>
    </row>
    <row r="1369" spans="1:7" x14ac:dyDescent="0.25">
      <c r="A1369" s="116" t="s">
        <v>3533</v>
      </c>
      <c r="B1369" s="117" t="s">
        <v>3287</v>
      </c>
      <c r="C1369" s="136" t="s">
        <v>1060</v>
      </c>
      <c r="D1369" s="117" t="s">
        <v>2602</v>
      </c>
      <c r="E1369" s="137" t="s">
        <v>3524</v>
      </c>
      <c r="F1369" s="138" t="s">
        <v>238</v>
      </c>
      <c r="G1369" s="139">
        <v>6</v>
      </c>
    </row>
    <row r="1370" spans="1:7" ht="22.5" x14ac:dyDescent="0.25">
      <c r="A1370" s="116" t="s">
        <v>3535</v>
      </c>
      <c r="B1370" s="117" t="s">
        <v>3287</v>
      </c>
      <c r="C1370" s="136" t="s">
        <v>1064</v>
      </c>
      <c r="D1370" s="117" t="s">
        <v>2602</v>
      </c>
      <c r="E1370" s="137" t="s">
        <v>3526</v>
      </c>
      <c r="F1370" s="138" t="s">
        <v>238</v>
      </c>
      <c r="G1370" s="139">
        <v>14</v>
      </c>
    </row>
    <row r="1371" spans="1:7" x14ac:dyDescent="0.25">
      <c r="A1371" s="116" t="s">
        <v>3537</v>
      </c>
      <c r="B1371" s="117" t="s">
        <v>3287</v>
      </c>
      <c r="C1371" s="136" t="s">
        <v>1068</v>
      </c>
      <c r="D1371" s="117" t="s">
        <v>2602</v>
      </c>
      <c r="E1371" s="137" t="s">
        <v>3528</v>
      </c>
      <c r="F1371" s="138" t="s">
        <v>238</v>
      </c>
      <c r="G1371" s="139">
        <v>66</v>
      </c>
    </row>
    <row r="1372" spans="1:7" x14ac:dyDescent="0.25">
      <c r="A1372" s="116" t="s">
        <v>3539</v>
      </c>
      <c r="B1372" s="117" t="s">
        <v>3287</v>
      </c>
      <c r="C1372" s="136" t="s">
        <v>1070</v>
      </c>
      <c r="D1372" s="117" t="s">
        <v>2602</v>
      </c>
      <c r="E1372" s="137" t="s">
        <v>3530</v>
      </c>
      <c r="F1372" s="138" t="s">
        <v>238</v>
      </c>
      <c r="G1372" s="139">
        <v>12</v>
      </c>
    </row>
    <row r="1373" spans="1:7" x14ac:dyDescent="0.25">
      <c r="A1373" s="116" t="s">
        <v>3541</v>
      </c>
      <c r="B1373" s="117" t="s">
        <v>3287</v>
      </c>
      <c r="C1373" s="136" t="s">
        <v>1076</v>
      </c>
      <c r="D1373" s="117" t="s">
        <v>2602</v>
      </c>
      <c r="E1373" s="137" t="s">
        <v>3532</v>
      </c>
      <c r="F1373" s="138" t="s">
        <v>238</v>
      </c>
      <c r="G1373" s="139">
        <v>1</v>
      </c>
    </row>
    <row r="1374" spans="1:7" x14ac:dyDescent="0.25">
      <c r="A1374" s="116" t="s">
        <v>3543</v>
      </c>
      <c r="B1374" s="117" t="s">
        <v>3287</v>
      </c>
      <c r="C1374" s="136" t="s">
        <v>1083</v>
      </c>
      <c r="D1374" s="117" t="s">
        <v>2602</v>
      </c>
      <c r="E1374" s="137" t="s">
        <v>3534</v>
      </c>
      <c r="F1374" s="138" t="s">
        <v>238</v>
      </c>
      <c r="G1374" s="139">
        <v>1</v>
      </c>
    </row>
    <row r="1375" spans="1:7" x14ac:dyDescent="0.25">
      <c r="A1375" s="116" t="s">
        <v>3545</v>
      </c>
      <c r="B1375" s="117" t="s">
        <v>3287</v>
      </c>
      <c r="C1375" s="136" t="s">
        <v>1087</v>
      </c>
      <c r="D1375" s="117" t="s">
        <v>2602</v>
      </c>
      <c r="E1375" s="137" t="s">
        <v>3536</v>
      </c>
      <c r="F1375" s="138" t="s">
        <v>238</v>
      </c>
      <c r="G1375" s="139">
        <v>8</v>
      </c>
    </row>
    <row r="1376" spans="1:7" ht="22.5" x14ac:dyDescent="0.25">
      <c r="A1376" s="116" t="s">
        <v>3547</v>
      </c>
      <c r="B1376" s="117" t="s">
        <v>3287</v>
      </c>
      <c r="C1376" s="136" t="s">
        <v>1089</v>
      </c>
      <c r="D1376" s="117" t="s">
        <v>2602</v>
      </c>
      <c r="E1376" s="137" t="s">
        <v>3538</v>
      </c>
      <c r="F1376" s="138" t="s">
        <v>238</v>
      </c>
      <c r="G1376" s="139">
        <v>30</v>
      </c>
    </row>
    <row r="1377" spans="1:7" x14ac:dyDescent="0.25">
      <c r="A1377" s="116" t="s">
        <v>3549</v>
      </c>
      <c r="B1377" s="117" t="s">
        <v>3287</v>
      </c>
      <c r="C1377" s="136" t="s">
        <v>1093</v>
      </c>
      <c r="D1377" s="117" t="s">
        <v>2602</v>
      </c>
      <c r="E1377" s="137" t="s">
        <v>3540</v>
      </c>
      <c r="F1377" s="138" t="s">
        <v>238</v>
      </c>
      <c r="G1377" s="139">
        <v>39</v>
      </c>
    </row>
    <row r="1378" spans="1:7" x14ac:dyDescent="0.25">
      <c r="A1378" s="116" t="s">
        <v>3551</v>
      </c>
      <c r="B1378" s="117" t="s">
        <v>3287</v>
      </c>
      <c r="C1378" s="136" t="s">
        <v>1097</v>
      </c>
      <c r="D1378" s="117" t="s">
        <v>2602</v>
      </c>
      <c r="E1378" s="137" t="s">
        <v>3542</v>
      </c>
      <c r="F1378" s="138" t="s">
        <v>238</v>
      </c>
      <c r="G1378" s="139">
        <v>16</v>
      </c>
    </row>
    <row r="1379" spans="1:7" ht="22.5" x14ac:dyDescent="0.25">
      <c r="A1379" s="116" t="s">
        <v>3553</v>
      </c>
      <c r="B1379" s="117" t="s">
        <v>3287</v>
      </c>
      <c r="C1379" s="136" t="s">
        <v>1105</v>
      </c>
      <c r="D1379" s="117" t="s">
        <v>2602</v>
      </c>
      <c r="E1379" s="137" t="s">
        <v>3544</v>
      </c>
      <c r="F1379" s="138" t="s">
        <v>238</v>
      </c>
      <c r="G1379" s="139">
        <v>6</v>
      </c>
    </row>
    <row r="1380" spans="1:7" ht="22.5" x14ac:dyDescent="0.25">
      <c r="A1380" s="116" t="s">
        <v>3555</v>
      </c>
      <c r="B1380" s="117" t="s">
        <v>3287</v>
      </c>
      <c r="C1380" s="136" t="s">
        <v>1108</v>
      </c>
      <c r="D1380" s="117" t="s">
        <v>2602</v>
      </c>
      <c r="E1380" s="137" t="s">
        <v>3546</v>
      </c>
      <c r="F1380" s="138" t="s">
        <v>238</v>
      </c>
      <c r="G1380" s="139">
        <v>2</v>
      </c>
    </row>
    <row r="1381" spans="1:7" x14ac:dyDescent="0.25">
      <c r="A1381" s="116" t="s">
        <v>3557</v>
      </c>
      <c r="B1381" s="117" t="s">
        <v>3287</v>
      </c>
      <c r="C1381" s="136" t="s">
        <v>1113</v>
      </c>
      <c r="D1381" s="117" t="s">
        <v>2602</v>
      </c>
      <c r="E1381" s="137" t="s">
        <v>3548</v>
      </c>
      <c r="F1381" s="138" t="s">
        <v>238</v>
      </c>
      <c r="G1381" s="139">
        <v>2</v>
      </c>
    </row>
    <row r="1382" spans="1:7" x14ac:dyDescent="0.25">
      <c r="A1382" s="116" t="s">
        <v>3559</v>
      </c>
      <c r="B1382" s="117" t="s">
        <v>3287</v>
      </c>
      <c r="C1382" s="136" t="s">
        <v>1115</v>
      </c>
      <c r="D1382" s="117" t="s">
        <v>2602</v>
      </c>
      <c r="E1382" s="137" t="s">
        <v>3550</v>
      </c>
      <c r="F1382" s="138" t="s">
        <v>238</v>
      </c>
      <c r="G1382" s="139">
        <v>2</v>
      </c>
    </row>
    <row r="1383" spans="1:7" x14ac:dyDescent="0.25">
      <c r="A1383" s="116" t="s">
        <v>3562</v>
      </c>
      <c r="B1383" s="117" t="s">
        <v>3287</v>
      </c>
      <c r="C1383" s="136" t="s">
        <v>1119</v>
      </c>
      <c r="D1383" s="117" t="s">
        <v>2602</v>
      </c>
      <c r="E1383" s="137" t="s">
        <v>3552</v>
      </c>
      <c r="F1383" s="138" t="s">
        <v>238</v>
      </c>
      <c r="G1383" s="139">
        <v>4</v>
      </c>
    </row>
    <row r="1384" spans="1:7" ht="22.5" x14ac:dyDescent="0.25">
      <c r="A1384" s="116" t="s">
        <v>3564</v>
      </c>
      <c r="B1384" s="117" t="s">
        <v>3287</v>
      </c>
      <c r="C1384" s="136" t="s">
        <v>1124</v>
      </c>
      <c r="D1384" s="117" t="s">
        <v>2602</v>
      </c>
      <c r="E1384" s="137" t="s">
        <v>3554</v>
      </c>
      <c r="F1384" s="138" t="s">
        <v>238</v>
      </c>
      <c r="G1384" s="139">
        <v>3</v>
      </c>
    </row>
    <row r="1385" spans="1:7" x14ac:dyDescent="0.25">
      <c r="A1385" s="116" t="s">
        <v>3566</v>
      </c>
      <c r="B1385" s="117" t="s">
        <v>3287</v>
      </c>
      <c r="C1385" s="136" t="s">
        <v>1128</v>
      </c>
      <c r="D1385" s="117" t="s">
        <v>2602</v>
      </c>
      <c r="E1385" s="137" t="s">
        <v>3556</v>
      </c>
      <c r="F1385" s="138" t="s">
        <v>238</v>
      </c>
      <c r="G1385" s="139">
        <v>1</v>
      </c>
    </row>
    <row r="1386" spans="1:7" x14ac:dyDescent="0.25">
      <c r="A1386" s="116" t="s">
        <v>3568</v>
      </c>
      <c r="B1386" s="117" t="s">
        <v>3287</v>
      </c>
      <c r="C1386" s="136" t="s">
        <v>1130</v>
      </c>
      <c r="D1386" s="117" t="s">
        <v>2602</v>
      </c>
      <c r="E1386" s="137" t="s">
        <v>3558</v>
      </c>
      <c r="F1386" s="138" t="s">
        <v>238</v>
      </c>
      <c r="G1386" s="139">
        <v>4</v>
      </c>
    </row>
    <row r="1387" spans="1:7" x14ac:dyDescent="0.25">
      <c r="A1387" s="116" t="s">
        <v>3570</v>
      </c>
      <c r="B1387" s="117" t="s">
        <v>3287</v>
      </c>
      <c r="C1387" s="136" t="s">
        <v>1132</v>
      </c>
      <c r="D1387" s="117" t="s">
        <v>2602</v>
      </c>
      <c r="E1387" s="137" t="s">
        <v>3560</v>
      </c>
      <c r="F1387" s="138" t="s">
        <v>238</v>
      </c>
      <c r="G1387" s="139">
        <v>4</v>
      </c>
    </row>
    <row r="1388" spans="1:7" s="263" customFormat="1" x14ac:dyDescent="0.25">
      <c r="A1388" s="90"/>
      <c r="B1388" s="91"/>
      <c r="C1388" s="272"/>
      <c r="D1388" s="91"/>
      <c r="E1388" s="279" t="s">
        <v>3561</v>
      </c>
      <c r="F1388" s="273"/>
      <c r="G1388" s="274"/>
    </row>
    <row r="1389" spans="1:7" x14ac:dyDescent="0.25">
      <c r="A1389" s="116" t="s">
        <v>3573</v>
      </c>
      <c r="B1389" s="117" t="s">
        <v>3287</v>
      </c>
      <c r="C1389" s="136" t="s">
        <v>1136</v>
      </c>
      <c r="D1389" s="117" t="s">
        <v>2602</v>
      </c>
      <c r="E1389" s="137" t="s">
        <v>3563</v>
      </c>
      <c r="F1389" s="138" t="s">
        <v>238</v>
      </c>
      <c r="G1389" s="139">
        <v>2</v>
      </c>
    </row>
    <row r="1390" spans="1:7" x14ac:dyDescent="0.25">
      <c r="A1390" s="116" t="s">
        <v>3575</v>
      </c>
      <c r="B1390" s="117" t="s">
        <v>3287</v>
      </c>
      <c r="C1390" s="136" t="s">
        <v>1140</v>
      </c>
      <c r="D1390" s="117" t="s">
        <v>2602</v>
      </c>
      <c r="E1390" s="137" t="s">
        <v>3565</v>
      </c>
      <c r="F1390" s="138" t="s">
        <v>238</v>
      </c>
      <c r="G1390" s="139">
        <v>2</v>
      </c>
    </row>
    <row r="1391" spans="1:7" x14ac:dyDescent="0.25">
      <c r="A1391" s="116" t="s">
        <v>3577</v>
      </c>
      <c r="B1391" s="117" t="s">
        <v>3287</v>
      </c>
      <c r="C1391" s="136" t="s">
        <v>1142</v>
      </c>
      <c r="D1391" s="117" t="s">
        <v>2602</v>
      </c>
      <c r="E1391" s="137" t="s">
        <v>3567</v>
      </c>
      <c r="F1391" s="138" t="s">
        <v>238</v>
      </c>
      <c r="G1391" s="139">
        <v>2</v>
      </c>
    </row>
    <row r="1392" spans="1:7" x14ac:dyDescent="0.25">
      <c r="A1392" s="116" t="s">
        <v>3579</v>
      </c>
      <c r="B1392" s="117" t="s">
        <v>3287</v>
      </c>
      <c r="C1392" s="136" t="s">
        <v>1146</v>
      </c>
      <c r="D1392" s="117" t="s">
        <v>2602</v>
      </c>
      <c r="E1392" s="137" t="s">
        <v>3569</v>
      </c>
      <c r="F1392" s="138" t="s">
        <v>238</v>
      </c>
      <c r="G1392" s="139">
        <v>4</v>
      </c>
    </row>
    <row r="1393" spans="1:7" x14ac:dyDescent="0.25">
      <c r="A1393" s="116" t="s">
        <v>3581</v>
      </c>
      <c r="B1393" s="117" t="s">
        <v>3287</v>
      </c>
      <c r="C1393" s="136" t="s">
        <v>1155</v>
      </c>
      <c r="D1393" s="117" t="s">
        <v>2602</v>
      </c>
      <c r="E1393" s="137" t="s">
        <v>3571</v>
      </c>
      <c r="F1393" s="138" t="s">
        <v>238</v>
      </c>
      <c r="G1393" s="139">
        <v>1</v>
      </c>
    </row>
    <row r="1394" spans="1:7" x14ac:dyDescent="0.25">
      <c r="A1394" s="116" t="s">
        <v>3583</v>
      </c>
      <c r="B1394" s="117"/>
      <c r="C1394" s="136" t="s">
        <v>1159</v>
      </c>
      <c r="D1394" s="117" t="s">
        <v>2602</v>
      </c>
      <c r="E1394" s="137" t="s">
        <v>3572</v>
      </c>
      <c r="F1394" s="138" t="s">
        <v>238</v>
      </c>
      <c r="G1394" s="139">
        <v>6</v>
      </c>
    </row>
    <row r="1395" spans="1:7" x14ac:dyDescent="0.25">
      <c r="A1395" s="116" t="s">
        <v>3585</v>
      </c>
      <c r="B1395" s="117" t="s">
        <v>3287</v>
      </c>
      <c r="C1395" s="136" t="s">
        <v>1161</v>
      </c>
      <c r="D1395" s="117" t="s">
        <v>2602</v>
      </c>
      <c r="E1395" s="137" t="s">
        <v>3574</v>
      </c>
      <c r="F1395" s="138" t="s">
        <v>238</v>
      </c>
      <c r="G1395" s="139">
        <v>2</v>
      </c>
    </row>
    <row r="1396" spans="1:7" x14ac:dyDescent="0.25">
      <c r="A1396" s="116" t="s">
        <v>3587</v>
      </c>
      <c r="B1396" s="117" t="s">
        <v>3287</v>
      </c>
      <c r="C1396" s="136" t="s">
        <v>1163</v>
      </c>
      <c r="D1396" s="117" t="s">
        <v>2602</v>
      </c>
      <c r="E1396" s="137" t="s">
        <v>3576</v>
      </c>
      <c r="F1396" s="138" t="s">
        <v>238</v>
      </c>
      <c r="G1396" s="139">
        <v>3</v>
      </c>
    </row>
    <row r="1397" spans="1:7" x14ac:dyDescent="0.25">
      <c r="A1397" s="116" t="s">
        <v>3589</v>
      </c>
      <c r="B1397" s="117" t="s">
        <v>3287</v>
      </c>
      <c r="C1397" s="136" t="s">
        <v>1167</v>
      </c>
      <c r="D1397" s="117" t="s">
        <v>2602</v>
      </c>
      <c r="E1397" s="137" t="s">
        <v>3578</v>
      </c>
      <c r="F1397" s="138" t="s">
        <v>238</v>
      </c>
      <c r="G1397" s="139">
        <v>2</v>
      </c>
    </row>
    <row r="1398" spans="1:7" x14ac:dyDescent="0.25">
      <c r="A1398" s="116" t="s">
        <v>3591</v>
      </c>
      <c r="B1398" s="117" t="s">
        <v>3287</v>
      </c>
      <c r="C1398" s="136" t="s">
        <v>1171</v>
      </c>
      <c r="D1398" s="117" t="s">
        <v>2602</v>
      </c>
      <c r="E1398" s="137" t="s">
        <v>3580</v>
      </c>
      <c r="F1398" s="138" t="s">
        <v>238</v>
      </c>
      <c r="G1398" s="139">
        <v>1</v>
      </c>
    </row>
    <row r="1399" spans="1:7" x14ac:dyDescent="0.25">
      <c r="A1399" s="116" t="s">
        <v>3593</v>
      </c>
      <c r="B1399" s="117" t="s">
        <v>3287</v>
      </c>
      <c r="C1399" s="136" t="s">
        <v>1176</v>
      </c>
      <c r="D1399" s="117" t="s">
        <v>2602</v>
      </c>
      <c r="E1399" s="137" t="s">
        <v>3582</v>
      </c>
      <c r="F1399" s="138" t="s">
        <v>238</v>
      </c>
      <c r="G1399" s="139">
        <v>1</v>
      </c>
    </row>
    <row r="1400" spans="1:7" x14ac:dyDescent="0.25">
      <c r="A1400" s="116" t="s">
        <v>3595</v>
      </c>
      <c r="B1400" s="117" t="s">
        <v>3287</v>
      </c>
      <c r="C1400" s="136" t="s">
        <v>1180</v>
      </c>
      <c r="D1400" s="117" t="s">
        <v>2602</v>
      </c>
      <c r="E1400" s="137" t="s">
        <v>3584</v>
      </c>
      <c r="F1400" s="138" t="s">
        <v>238</v>
      </c>
      <c r="G1400" s="139">
        <v>2</v>
      </c>
    </row>
    <row r="1401" spans="1:7" x14ac:dyDescent="0.25">
      <c r="A1401" s="116" t="s">
        <v>3597</v>
      </c>
      <c r="B1401" s="117" t="s">
        <v>3287</v>
      </c>
      <c r="C1401" s="136" t="s">
        <v>1182</v>
      </c>
      <c r="D1401" s="117" t="s">
        <v>2602</v>
      </c>
      <c r="E1401" s="137" t="s">
        <v>3586</v>
      </c>
      <c r="F1401" s="138" t="s">
        <v>238</v>
      </c>
      <c r="G1401" s="139">
        <v>3</v>
      </c>
    </row>
    <row r="1402" spans="1:7" x14ac:dyDescent="0.25">
      <c r="A1402" s="116" t="s">
        <v>3599</v>
      </c>
      <c r="B1402" s="117" t="s">
        <v>3287</v>
      </c>
      <c r="C1402" s="136" t="s">
        <v>1184</v>
      </c>
      <c r="D1402" s="117" t="s">
        <v>2602</v>
      </c>
      <c r="E1402" s="137" t="s">
        <v>3588</v>
      </c>
      <c r="F1402" s="138" t="s">
        <v>238</v>
      </c>
      <c r="G1402" s="139">
        <v>2</v>
      </c>
    </row>
    <row r="1403" spans="1:7" x14ac:dyDescent="0.25">
      <c r="A1403" s="116" t="s">
        <v>3601</v>
      </c>
      <c r="B1403" s="117" t="s">
        <v>3287</v>
      </c>
      <c r="C1403" s="136" t="s">
        <v>1188</v>
      </c>
      <c r="D1403" s="117" t="s">
        <v>2602</v>
      </c>
      <c r="E1403" s="137" t="s">
        <v>3590</v>
      </c>
      <c r="F1403" s="138" t="s">
        <v>238</v>
      </c>
      <c r="G1403" s="139">
        <v>2</v>
      </c>
    </row>
    <row r="1404" spans="1:7" x14ac:dyDescent="0.25">
      <c r="A1404" s="116" t="s">
        <v>3603</v>
      </c>
      <c r="B1404" s="117" t="s">
        <v>3287</v>
      </c>
      <c r="C1404" s="136" t="s">
        <v>1192</v>
      </c>
      <c r="D1404" s="117" t="s">
        <v>2602</v>
      </c>
      <c r="E1404" s="137" t="s">
        <v>3592</v>
      </c>
      <c r="F1404" s="138" t="s">
        <v>238</v>
      </c>
      <c r="G1404" s="139">
        <v>10</v>
      </c>
    </row>
    <row r="1405" spans="1:7" x14ac:dyDescent="0.25">
      <c r="A1405" s="116" t="s">
        <v>3605</v>
      </c>
      <c r="B1405" s="117" t="s">
        <v>3287</v>
      </c>
      <c r="C1405" s="136" t="s">
        <v>1197</v>
      </c>
      <c r="D1405" s="117" t="s">
        <v>2602</v>
      </c>
      <c r="E1405" s="137" t="s">
        <v>3594</v>
      </c>
      <c r="F1405" s="138" t="s">
        <v>238</v>
      </c>
      <c r="G1405" s="139">
        <v>4</v>
      </c>
    </row>
    <row r="1406" spans="1:7" x14ac:dyDescent="0.25">
      <c r="A1406" s="116" t="s">
        <v>3607</v>
      </c>
      <c r="B1406" s="117" t="s">
        <v>3287</v>
      </c>
      <c r="C1406" s="136" t="s">
        <v>1201</v>
      </c>
      <c r="D1406" s="117" t="s">
        <v>2602</v>
      </c>
      <c r="E1406" s="137" t="s">
        <v>3596</v>
      </c>
      <c r="F1406" s="138" t="s">
        <v>238</v>
      </c>
      <c r="G1406" s="139">
        <v>2</v>
      </c>
    </row>
    <row r="1407" spans="1:7" x14ac:dyDescent="0.25">
      <c r="A1407" s="116" t="s">
        <v>3609</v>
      </c>
      <c r="B1407" s="117" t="s">
        <v>3287</v>
      </c>
      <c r="C1407" s="136" t="s">
        <v>1203</v>
      </c>
      <c r="D1407" s="117" t="s">
        <v>2602</v>
      </c>
      <c r="E1407" s="137" t="s">
        <v>3598</v>
      </c>
      <c r="F1407" s="138" t="s">
        <v>238</v>
      </c>
      <c r="G1407" s="139">
        <v>2</v>
      </c>
    </row>
    <row r="1408" spans="1:7" x14ac:dyDescent="0.25">
      <c r="A1408" s="116" t="s">
        <v>3611</v>
      </c>
      <c r="B1408" s="117" t="s">
        <v>3287</v>
      </c>
      <c r="C1408" s="136" t="s">
        <v>1205</v>
      </c>
      <c r="D1408" s="117" t="s">
        <v>2602</v>
      </c>
      <c r="E1408" s="137" t="s">
        <v>3600</v>
      </c>
      <c r="F1408" s="138" t="s">
        <v>238</v>
      </c>
      <c r="G1408" s="139">
        <v>15</v>
      </c>
    </row>
    <row r="1409" spans="1:7" x14ac:dyDescent="0.25">
      <c r="A1409" s="116" t="s">
        <v>3613</v>
      </c>
      <c r="B1409" s="117" t="s">
        <v>3287</v>
      </c>
      <c r="C1409" s="136" t="s">
        <v>1209</v>
      </c>
      <c r="D1409" s="117" t="s">
        <v>2602</v>
      </c>
      <c r="E1409" s="137" t="s">
        <v>3602</v>
      </c>
      <c r="F1409" s="138" t="s">
        <v>238</v>
      </c>
      <c r="G1409" s="139">
        <v>15</v>
      </c>
    </row>
    <row r="1410" spans="1:7" x14ac:dyDescent="0.25">
      <c r="A1410" s="116" t="s">
        <v>3615</v>
      </c>
      <c r="B1410" s="117" t="s">
        <v>3287</v>
      </c>
      <c r="C1410" s="136" t="s">
        <v>1213</v>
      </c>
      <c r="D1410" s="117" t="s">
        <v>2602</v>
      </c>
      <c r="E1410" s="137" t="s">
        <v>3604</v>
      </c>
      <c r="F1410" s="138" t="s">
        <v>238</v>
      </c>
      <c r="G1410" s="139">
        <v>1</v>
      </c>
    </row>
    <row r="1411" spans="1:7" x14ac:dyDescent="0.25">
      <c r="A1411" s="116" t="s">
        <v>3617</v>
      </c>
      <c r="B1411" s="117" t="s">
        <v>3287</v>
      </c>
      <c r="C1411" s="136" t="s">
        <v>1215</v>
      </c>
      <c r="D1411" s="117" t="s">
        <v>2602</v>
      </c>
      <c r="E1411" s="137" t="s">
        <v>3606</v>
      </c>
      <c r="F1411" s="138" t="s">
        <v>238</v>
      </c>
      <c r="G1411" s="139">
        <v>2</v>
      </c>
    </row>
    <row r="1412" spans="1:7" x14ac:dyDescent="0.25">
      <c r="A1412" s="116" t="s">
        <v>3619</v>
      </c>
      <c r="B1412" s="117" t="s">
        <v>3287</v>
      </c>
      <c r="C1412" s="136" t="s">
        <v>1221</v>
      </c>
      <c r="D1412" s="117" t="s">
        <v>2602</v>
      </c>
      <c r="E1412" s="137" t="s">
        <v>3608</v>
      </c>
      <c r="F1412" s="138" t="s">
        <v>238</v>
      </c>
      <c r="G1412" s="139">
        <v>1</v>
      </c>
    </row>
    <row r="1413" spans="1:7" x14ac:dyDescent="0.25">
      <c r="A1413" s="116" t="s">
        <v>3621</v>
      </c>
      <c r="B1413" s="117" t="s">
        <v>3287</v>
      </c>
      <c r="C1413" s="136" t="s">
        <v>1228</v>
      </c>
      <c r="D1413" s="117" t="s">
        <v>2602</v>
      </c>
      <c r="E1413" s="137" t="s">
        <v>3610</v>
      </c>
      <c r="F1413" s="138" t="s">
        <v>238</v>
      </c>
      <c r="G1413" s="139">
        <v>15</v>
      </c>
    </row>
    <row r="1414" spans="1:7" x14ac:dyDescent="0.25">
      <c r="A1414" s="116" t="s">
        <v>3623</v>
      </c>
      <c r="B1414" s="117" t="s">
        <v>3287</v>
      </c>
      <c r="C1414" s="136" t="s">
        <v>1230</v>
      </c>
      <c r="D1414" s="117" t="s">
        <v>2602</v>
      </c>
      <c r="E1414" s="137" t="s">
        <v>3612</v>
      </c>
      <c r="F1414" s="138" t="s">
        <v>238</v>
      </c>
      <c r="G1414" s="139">
        <v>15</v>
      </c>
    </row>
    <row r="1415" spans="1:7" x14ac:dyDescent="0.25">
      <c r="A1415" s="116" t="s">
        <v>3625</v>
      </c>
      <c r="B1415" s="117" t="s">
        <v>3287</v>
      </c>
      <c r="C1415" s="136" t="s">
        <v>1234</v>
      </c>
      <c r="D1415" s="117" t="s">
        <v>2602</v>
      </c>
      <c r="E1415" s="137" t="s">
        <v>3614</v>
      </c>
      <c r="F1415" s="138" t="s">
        <v>238</v>
      </c>
      <c r="G1415" s="139">
        <v>15</v>
      </c>
    </row>
    <row r="1416" spans="1:7" x14ac:dyDescent="0.25">
      <c r="A1416" s="116" t="s">
        <v>3627</v>
      </c>
      <c r="B1416" s="117" t="s">
        <v>3287</v>
      </c>
      <c r="C1416" s="136" t="s">
        <v>1242</v>
      </c>
      <c r="D1416" s="117" t="s">
        <v>2602</v>
      </c>
      <c r="E1416" s="137" t="s">
        <v>3616</v>
      </c>
      <c r="F1416" s="138" t="s">
        <v>238</v>
      </c>
      <c r="G1416" s="139">
        <v>15</v>
      </c>
    </row>
    <row r="1417" spans="1:7" x14ac:dyDescent="0.25">
      <c r="A1417" s="116" t="s">
        <v>3629</v>
      </c>
      <c r="B1417" s="117" t="s">
        <v>3287</v>
      </c>
      <c r="C1417" s="136" t="s">
        <v>1244</v>
      </c>
      <c r="D1417" s="117" t="s">
        <v>2602</v>
      </c>
      <c r="E1417" s="137" t="s">
        <v>3618</v>
      </c>
      <c r="F1417" s="138" t="s">
        <v>238</v>
      </c>
      <c r="G1417" s="139">
        <v>15</v>
      </c>
    </row>
    <row r="1418" spans="1:7" x14ac:dyDescent="0.25">
      <c r="A1418" s="116" t="s">
        <v>3631</v>
      </c>
      <c r="B1418" s="117" t="s">
        <v>3287</v>
      </c>
      <c r="C1418" s="136" t="s">
        <v>1248</v>
      </c>
      <c r="D1418" s="117" t="s">
        <v>2602</v>
      </c>
      <c r="E1418" s="137" t="s">
        <v>3620</v>
      </c>
      <c r="F1418" s="138" t="s">
        <v>238</v>
      </c>
      <c r="G1418" s="139">
        <v>15</v>
      </c>
    </row>
    <row r="1419" spans="1:7" x14ac:dyDescent="0.25">
      <c r="A1419" s="116" t="s">
        <v>3633</v>
      </c>
      <c r="B1419" s="117" t="s">
        <v>3287</v>
      </c>
      <c r="C1419" s="136" t="s">
        <v>1252</v>
      </c>
      <c r="D1419" s="117" t="s">
        <v>2602</v>
      </c>
      <c r="E1419" s="137" t="s">
        <v>3622</v>
      </c>
      <c r="F1419" s="138" t="s">
        <v>238</v>
      </c>
      <c r="G1419" s="139">
        <v>1</v>
      </c>
    </row>
    <row r="1420" spans="1:7" x14ac:dyDescent="0.25">
      <c r="A1420" s="116" t="s">
        <v>3635</v>
      </c>
      <c r="B1420" s="117" t="s">
        <v>3287</v>
      </c>
      <c r="C1420" s="136" t="s">
        <v>1257</v>
      </c>
      <c r="D1420" s="117" t="s">
        <v>2602</v>
      </c>
      <c r="E1420" s="137" t="s">
        <v>3624</v>
      </c>
      <c r="F1420" s="138" t="s">
        <v>238</v>
      </c>
      <c r="G1420" s="139">
        <v>15</v>
      </c>
    </row>
    <row r="1421" spans="1:7" x14ac:dyDescent="0.25">
      <c r="A1421" s="116" t="s">
        <v>3637</v>
      </c>
      <c r="B1421" s="117" t="s">
        <v>3287</v>
      </c>
      <c r="C1421" s="136" t="s">
        <v>1259</v>
      </c>
      <c r="D1421" s="117" t="s">
        <v>2602</v>
      </c>
      <c r="E1421" s="137" t="s">
        <v>3626</v>
      </c>
      <c r="F1421" s="138" t="s">
        <v>238</v>
      </c>
      <c r="G1421" s="139">
        <v>2</v>
      </c>
    </row>
    <row r="1422" spans="1:7" x14ac:dyDescent="0.25">
      <c r="A1422" s="116" t="s">
        <v>5773</v>
      </c>
      <c r="B1422" s="117" t="s">
        <v>3287</v>
      </c>
      <c r="C1422" s="136" t="s">
        <v>1263</v>
      </c>
      <c r="D1422" s="117" t="s">
        <v>2602</v>
      </c>
      <c r="E1422" s="137" t="s">
        <v>3628</v>
      </c>
      <c r="F1422" s="138" t="s">
        <v>238</v>
      </c>
      <c r="G1422" s="139">
        <v>1</v>
      </c>
    </row>
    <row r="1423" spans="1:7" x14ac:dyDescent="0.25">
      <c r="A1423" s="116" t="s">
        <v>5774</v>
      </c>
      <c r="B1423" s="117" t="s">
        <v>3287</v>
      </c>
      <c r="C1423" s="136" t="s">
        <v>1267</v>
      </c>
      <c r="D1423" s="117" t="s">
        <v>2602</v>
      </c>
      <c r="E1423" s="137" t="s">
        <v>3630</v>
      </c>
      <c r="F1423" s="138" t="s">
        <v>238</v>
      </c>
      <c r="G1423" s="139">
        <v>15</v>
      </c>
    </row>
    <row r="1424" spans="1:7" x14ac:dyDescent="0.25">
      <c r="A1424" s="116" t="s">
        <v>5775</v>
      </c>
      <c r="B1424" s="117" t="s">
        <v>3287</v>
      </c>
      <c r="C1424" s="136" t="s">
        <v>1269</v>
      </c>
      <c r="D1424" s="117" t="s">
        <v>2602</v>
      </c>
      <c r="E1424" s="137" t="s">
        <v>3632</v>
      </c>
      <c r="F1424" s="138" t="s">
        <v>238</v>
      </c>
      <c r="G1424" s="139">
        <v>15</v>
      </c>
    </row>
    <row r="1425" spans="1:7" x14ac:dyDescent="0.25">
      <c r="A1425" s="116" t="s">
        <v>5776</v>
      </c>
      <c r="B1425" s="117" t="s">
        <v>3287</v>
      </c>
      <c r="C1425" s="136" t="s">
        <v>1273</v>
      </c>
      <c r="D1425" s="117" t="s">
        <v>2602</v>
      </c>
      <c r="E1425" s="137" t="s">
        <v>3634</v>
      </c>
      <c r="F1425" s="138" t="s">
        <v>238</v>
      </c>
      <c r="G1425" s="139">
        <v>2</v>
      </c>
    </row>
    <row r="1426" spans="1:7" x14ac:dyDescent="0.25">
      <c r="A1426" s="116" t="s">
        <v>5777</v>
      </c>
      <c r="B1426" s="117" t="s">
        <v>3287</v>
      </c>
      <c r="C1426" s="136" t="s">
        <v>1277</v>
      </c>
      <c r="D1426" s="117" t="s">
        <v>2602</v>
      </c>
      <c r="E1426" s="137" t="s">
        <v>3636</v>
      </c>
      <c r="F1426" s="138" t="s">
        <v>238</v>
      </c>
      <c r="G1426" s="139">
        <v>2</v>
      </c>
    </row>
    <row r="1427" spans="1:7" x14ac:dyDescent="0.25">
      <c r="A1427" s="116" t="s">
        <v>5778</v>
      </c>
      <c r="B1427" s="117" t="s">
        <v>3287</v>
      </c>
      <c r="C1427" s="136" t="s">
        <v>1279</v>
      </c>
      <c r="D1427" s="117" t="s">
        <v>2602</v>
      </c>
      <c r="E1427" s="137" t="s">
        <v>3638</v>
      </c>
      <c r="F1427" s="138" t="s">
        <v>238</v>
      </c>
      <c r="G1427" s="139">
        <v>2</v>
      </c>
    </row>
    <row r="1428" spans="1:7" x14ac:dyDescent="0.25">
      <c r="A1428" s="79" t="s">
        <v>91</v>
      </c>
      <c r="B1428" s="299" t="s">
        <v>3639</v>
      </c>
      <c r="C1428" s="299"/>
      <c r="D1428" s="299"/>
      <c r="E1428" s="80" t="s">
        <v>3640</v>
      </c>
      <c r="F1428" s="81"/>
      <c r="G1428" s="82"/>
    </row>
    <row r="1429" spans="1:7" x14ac:dyDescent="0.25">
      <c r="A1429" s="109"/>
      <c r="B1429" s="110"/>
      <c r="C1429" s="110"/>
      <c r="D1429" s="110"/>
      <c r="E1429" s="111" t="s">
        <v>2288</v>
      </c>
      <c r="F1429" s="112"/>
      <c r="G1429" s="113"/>
    </row>
    <row r="1430" spans="1:7" x14ac:dyDescent="0.25">
      <c r="A1430" s="109"/>
      <c r="B1430" s="110"/>
      <c r="C1430" s="110"/>
      <c r="D1430" s="110"/>
      <c r="E1430" s="142" t="s">
        <v>3641</v>
      </c>
      <c r="F1430" s="112"/>
      <c r="G1430" s="113"/>
    </row>
    <row r="1431" spans="1:7" x14ac:dyDescent="0.25">
      <c r="A1431" s="90" t="s">
        <v>207</v>
      </c>
      <c r="B1431" s="91" t="s">
        <v>3642</v>
      </c>
      <c r="C1431" s="91" t="s">
        <v>40</v>
      </c>
      <c r="D1431" s="91" t="s">
        <v>3643</v>
      </c>
      <c r="E1431" s="92" t="s">
        <v>3644</v>
      </c>
      <c r="F1431" s="93" t="s">
        <v>238</v>
      </c>
      <c r="G1431" s="99">
        <v>1</v>
      </c>
    </row>
    <row r="1432" spans="1:7" ht="22.5" x14ac:dyDescent="0.25">
      <c r="A1432" s="116" t="s">
        <v>2699</v>
      </c>
      <c r="B1432" s="117" t="s">
        <v>3642</v>
      </c>
      <c r="C1432" s="117" t="s">
        <v>165</v>
      </c>
      <c r="D1432" s="117" t="s">
        <v>2602</v>
      </c>
      <c r="E1432" s="118" t="s">
        <v>3645</v>
      </c>
      <c r="F1432" s="119" t="s">
        <v>238</v>
      </c>
      <c r="G1432" s="120">
        <v>1</v>
      </c>
    </row>
    <row r="1433" spans="1:7" x14ac:dyDescent="0.25">
      <c r="A1433" s="116" t="s">
        <v>3646</v>
      </c>
      <c r="B1433" s="117" t="s">
        <v>3642</v>
      </c>
      <c r="C1433" s="117" t="s">
        <v>169</v>
      </c>
      <c r="D1433" s="117" t="s">
        <v>3647</v>
      </c>
      <c r="E1433" s="118" t="s">
        <v>3648</v>
      </c>
      <c r="F1433" s="119" t="s">
        <v>238</v>
      </c>
      <c r="G1433" s="120">
        <v>1</v>
      </c>
    </row>
    <row r="1434" spans="1:7" x14ac:dyDescent="0.25">
      <c r="A1434" s="116" t="s">
        <v>3649</v>
      </c>
      <c r="B1434" s="117" t="s">
        <v>3642</v>
      </c>
      <c r="C1434" s="117" t="s">
        <v>173</v>
      </c>
      <c r="D1434" s="117" t="s">
        <v>2602</v>
      </c>
      <c r="E1434" s="118" t="s">
        <v>3650</v>
      </c>
      <c r="F1434" s="119" t="s">
        <v>238</v>
      </c>
      <c r="G1434" s="120">
        <v>1</v>
      </c>
    </row>
    <row r="1435" spans="1:7" x14ac:dyDescent="0.25">
      <c r="A1435" s="90" t="s">
        <v>3651</v>
      </c>
      <c r="B1435" s="91" t="s">
        <v>3642</v>
      </c>
      <c r="C1435" s="91" t="s">
        <v>41</v>
      </c>
      <c r="D1435" s="91" t="s">
        <v>3652</v>
      </c>
      <c r="E1435" s="92" t="s">
        <v>3653</v>
      </c>
      <c r="F1435" s="93" t="s">
        <v>238</v>
      </c>
      <c r="G1435" s="99">
        <v>4</v>
      </c>
    </row>
    <row r="1436" spans="1:7" x14ac:dyDescent="0.25">
      <c r="A1436" s="116" t="s">
        <v>3654</v>
      </c>
      <c r="B1436" s="117" t="s">
        <v>3642</v>
      </c>
      <c r="C1436" s="117" t="s">
        <v>283</v>
      </c>
      <c r="D1436" s="117" t="s">
        <v>2602</v>
      </c>
      <c r="E1436" s="118" t="s">
        <v>3655</v>
      </c>
      <c r="F1436" s="119" t="s">
        <v>238</v>
      </c>
      <c r="G1436" s="120">
        <v>1</v>
      </c>
    </row>
    <row r="1437" spans="1:7" x14ac:dyDescent="0.25">
      <c r="A1437" s="116" t="s">
        <v>3656</v>
      </c>
      <c r="B1437" s="117" t="s">
        <v>3642</v>
      </c>
      <c r="C1437" s="117" t="s">
        <v>287</v>
      </c>
      <c r="D1437" s="117" t="s">
        <v>3657</v>
      </c>
      <c r="E1437" s="118" t="s">
        <v>3658</v>
      </c>
      <c r="F1437" s="119" t="s">
        <v>238</v>
      </c>
      <c r="G1437" s="120">
        <v>3</v>
      </c>
    </row>
    <row r="1438" spans="1:7" x14ac:dyDescent="0.25">
      <c r="A1438" s="90" t="s">
        <v>3659</v>
      </c>
      <c r="B1438" s="91" t="s">
        <v>3642</v>
      </c>
      <c r="C1438" s="91" t="s">
        <v>44</v>
      </c>
      <c r="D1438" s="91" t="s">
        <v>3660</v>
      </c>
      <c r="E1438" s="92" t="s">
        <v>3661</v>
      </c>
      <c r="F1438" s="93" t="s">
        <v>3662</v>
      </c>
      <c r="G1438" s="99">
        <v>1</v>
      </c>
    </row>
    <row r="1439" spans="1:7" x14ac:dyDescent="0.25">
      <c r="A1439" s="116" t="s">
        <v>3663</v>
      </c>
      <c r="B1439" s="117" t="s">
        <v>3642</v>
      </c>
      <c r="C1439" s="117" t="s">
        <v>1817</v>
      </c>
      <c r="D1439" s="117" t="s">
        <v>3664</v>
      </c>
      <c r="E1439" s="118" t="s">
        <v>3665</v>
      </c>
      <c r="F1439" s="119" t="s">
        <v>238</v>
      </c>
      <c r="G1439" s="120">
        <v>1</v>
      </c>
    </row>
    <row r="1440" spans="1:7" x14ac:dyDescent="0.25">
      <c r="A1440" s="90" t="s">
        <v>3666</v>
      </c>
      <c r="B1440" s="91" t="s">
        <v>3642</v>
      </c>
      <c r="C1440" s="91" t="s">
        <v>46</v>
      </c>
      <c r="D1440" s="91" t="s">
        <v>3660</v>
      </c>
      <c r="E1440" s="92" t="s">
        <v>3661</v>
      </c>
      <c r="F1440" s="93" t="s">
        <v>3662</v>
      </c>
      <c r="G1440" s="98">
        <v>0.2</v>
      </c>
    </row>
    <row r="1441" spans="1:7" x14ac:dyDescent="0.25">
      <c r="A1441" s="116" t="s">
        <v>3667</v>
      </c>
      <c r="B1441" s="117" t="s">
        <v>3642</v>
      </c>
      <c r="C1441" s="117" t="s">
        <v>182</v>
      </c>
      <c r="D1441" s="117" t="s">
        <v>3668</v>
      </c>
      <c r="E1441" s="118" t="s">
        <v>3669</v>
      </c>
      <c r="F1441" s="119" t="s">
        <v>238</v>
      </c>
      <c r="G1441" s="120">
        <v>2</v>
      </c>
    </row>
    <row r="1442" spans="1:7" x14ac:dyDescent="0.25">
      <c r="A1442" s="90" t="s">
        <v>3670</v>
      </c>
      <c r="B1442" s="91" t="s">
        <v>3642</v>
      </c>
      <c r="C1442" s="91" t="s">
        <v>50</v>
      </c>
      <c r="D1442" s="91" t="s">
        <v>3652</v>
      </c>
      <c r="E1442" s="92" t="s">
        <v>3653</v>
      </c>
      <c r="F1442" s="93" t="s">
        <v>238</v>
      </c>
      <c r="G1442" s="99">
        <v>3</v>
      </c>
    </row>
    <row r="1443" spans="1:7" x14ac:dyDescent="0.25">
      <c r="A1443" s="116" t="s">
        <v>3671</v>
      </c>
      <c r="B1443" s="117" t="s">
        <v>3642</v>
      </c>
      <c r="C1443" s="117" t="s">
        <v>1907</v>
      </c>
      <c r="D1443" s="117" t="s">
        <v>3672</v>
      </c>
      <c r="E1443" s="118" t="s">
        <v>3673</v>
      </c>
      <c r="F1443" s="119" t="s">
        <v>238</v>
      </c>
      <c r="G1443" s="120">
        <v>1</v>
      </c>
    </row>
    <row r="1444" spans="1:7" x14ac:dyDescent="0.25">
      <c r="A1444" s="116" t="s">
        <v>3674</v>
      </c>
      <c r="B1444" s="117" t="s">
        <v>3642</v>
      </c>
      <c r="C1444" s="117" t="s">
        <v>1911</v>
      </c>
      <c r="D1444" s="117" t="s">
        <v>3675</v>
      </c>
      <c r="E1444" s="118" t="s">
        <v>3676</v>
      </c>
      <c r="F1444" s="119" t="s">
        <v>238</v>
      </c>
      <c r="G1444" s="120">
        <v>2</v>
      </c>
    </row>
    <row r="1445" spans="1:7" x14ac:dyDescent="0.25">
      <c r="A1445" s="90" t="s">
        <v>3677</v>
      </c>
      <c r="B1445" s="91" t="s">
        <v>3642</v>
      </c>
      <c r="C1445" s="91" t="s">
        <v>54</v>
      </c>
      <c r="D1445" s="91" t="s">
        <v>3232</v>
      </c>
      <c r="E1445" s="92" t="s">
        <v>3233</v>
      </c>
      <c r="F1445" s="93" t="s">
        <v>238</v>
      </c>
      <c r="G1445" s="99">
        <v>4</v>
      </c>
    </row>
    <row r="1446" spans="1:7" x14ac:dyDescent="0.25">
      <c r="A1446" s="116" t="s">
        <v>3678</v>
      </c>
      <c r="B1446" s="117" t="s">
        <v>3642</v>
      </c>
      <c r="C1446" s="117" t="s">
        <v>1950</v>
      </c>
      <c r="D1446" s="117" t="s">
        <v>3679</v>
      </c>
      <c r="E1446" s="118" t="s">
        <v>3680</v>
      </c>
      <c r="F1446" s="119" t="s">
        <v>238</v>
      </c>
      <c r="G1446" s="120">
        <v>4</v>
      </c>
    </row>
    <row r="1447" spans="1:7" ht="22.5" x14ac:dyDescent="0.25">
      <c r="A1447" s="90" t="s">
        <v>3681</v>
      </c>
      <c r="B1447" s="91" t="s">
        <v>3642</v>
      </c>
      <c r="C1447" s="91" t="s">
        <v>58</v>
      </c>
      <c r="D1447" s="91" t="s">
        <v>3682</v>
      </c>
      <c r="E1447" s="92" t="s">
        <v>3683</v>
      </c>
      <c r="F1447" s="93" t="s">
        <v>238</v>
      </c>
      <c r="G1447" s="99">
        <v>19</v>
      </c>
    </row>
    <row r="1448" spans="1:7" x14ac:dyDescent="0.25">
      <c r="A1448" s="116" t="s">
        <v>3684</v>
      </c>
      <c r="B1448" s="117" t="s">
        <v>3642</v>
      </c>
      <c r="C1448" s="117" t="s">
        <v>2005</v>
      </c>
      <c r="D1448" s="117" t="s">
        <v>3685</v>
      </c>
      <c r="E1448" s="118" t="s">
        <v>3686</v>
      </c>
      <c r="F1448" s="119" t="s">
        <v>1827</v>
      </c>
      <c r="G1448" s="143">
        <v>1.9</v>
      </c>
    </row>
    <row r="1449" spans="1:7" x14ac:dyDescent="0.25">
      <c r="A1449" s="90" t="s">
        <v>3687</v>
      </c>
      <c r="B1449" s="91" t="s">
        <v>3642</v>
      </c>
      <c r="C1449" s="91" t="s">
        <v>62</v>
      </c>
      <c r="D1449" s="91" t="s">
        <v>3652</v>
      </c>
      <c r="E1449" s="92" t="s">
        <v>3653</v>
      </c>
      <c r="F1449" s="93" t="s">
        <v>238</v>
      </c>
      <c r="G1449" s="99">
        <v>1</v>
      </c>
    </row>
    <row r="1450" spans="1:7" x14ac:dyDescent="0.25">
      <c r="A1450" s="116" t="s">
        <v>3688</v>
      </c>
      <c r="B1450" s="117" t="s">
        <v>3642</v>
      </c>
      <c r="C1450" s="117" t="s">
        <v>2013</v>
      </c>
      <c r="D1450" s="117" t="s">
        <v>3689</v>
      </c>
      <c r="E1450" s="118" t="s">
        <v>3690</v>
      </c>
      <c r="F1450" s="119" t="s">
        <v>214</v>
      </c>
      <c r="G1450" s="144">
        <v>0.01</v>
      </c>
    </row>
    <row r="1451" spans="1:7" x14ac:dyDescent="0.25">
      <c r="A1451" s="90" t="s">
        <v>3691</v>
      </c>
      <c r="B1451" s="91" t="s">
        <v>3642</v>
      </c>
      <c r="C1451" s="91" t="s">
        <v>70</v>
      </c>
      <c r="D1451" s="91" t="s">
        <v>3692</v>
      </c>
      <c r="E1451" s="92" t="s">
        <v>3693</v>
      </c>
      <c r="F1451" s="93" t="s">
        <v>238</v>
      </c>
      <c r="G1451" s="99">
        <v>1</v>
      </c>
    </row>
    <row r="1452" spans="1:7" x14ac:dyDescent="0.25">
      <c r="A1452" s="116" t="s">
        <v>3694</v>
      </c>
      <c r="B1452" s="117" t="s">
        <v>3642</v>
      </c>
      <c r="C1452" s="117" t="s">
        <v>2040</v>
      </c>
      <c r="D1452" s="117" t="s">
        <v>2602</v>
      </c>
      <c r="E1452" s="118" t="s">
        <v>3695</v>
      </c>
      <c r="F1452" s="119" t="s">
        <v>238</v>
      </c>
      <c r="G1452" s="120">
        <v>1</v>
      </c>
    </row>
    <row r="1453" spans="1:7" ht="22.5" x14ac:dyDescent="0.25">
      <c r="A1453" s="90" t="s">
        <v>3696</v>
      </c>
      <c r="B1453" s="91" t="s">
        <v>3642</v>
      </c>
      <c r="C1453" s="91" t="s">
        <v>91</v>
      </c>
      <c r="D1453" s="91" t="s">
        <v>3697</v>
      </c>
      <c r="E1453" s="92" t="s">
        <v>3698</v>
      </c>
      <c r="F1453" s="93" t="s">
        <v>238</v>
      </c>
      <c r="G1453" s="99">
        <v>197</v>
      </c>
    </row>
    <row r="1454" spans="1:7" x14ac:dyDescent="0.25">
      <c r="A1454" s="116" t="s">
        <v>3699</v>
      </c>
      <c r="B1454" s="117" t="s">
        <v>3642</v>
      </c>
      <c r="C1454" s="117" t="s">
        <v>207</v>
      </c>
      <c r="D1454" s="117" t="s">
        <v>3700</v>
      </c>
      <c r="E1454" s="118" t="s">
        <v>3701</v>
      </c>
      <c r="F1454" s="119" t="s">
        <v>1827</v>
      </c>
      <c r="G1454" s="143">
        <v>19.7</v>
      </c>
    </row>
    <row r="1455" spans="1:7" x14ac:dyDescent="0.25">
      <c r="A1455" s="90" t="s">
        <v>3702</v>
      </c>
      <c r="B1455" s="91" t="s">
        <v>3642</v>
      </c>
      <c r="C1455" s="91" t="s">
        <v>2699</v>
      </c>
      <c r="D1455" s="91" t="s">
        <v>3025</v>
      </c>
      <c r="E1455" s="92" t="s">
        <v>3703</v>
      </c>
      <c r="F1455" s="93" t="s">
        <v>238</v>
      </c>
      <c r="G1455" s="99">
        <v>33</v>
      </c>
    </row>
    <row r="1456" spans="1:7" ht="33.75" x14ac:dyDescent="0.25">
      <c r="A1456" s="90" t="s">
        <v>3704</v>
      </c>
      <c r="B1456" s="91" t="s">
        <v>3642</v>
      </c>
      <c r="C1456" s="91" t="s">
        <v>94</v>
      </c>
      <c r="D1456" s="91" t="s">
        <v>3705</v>
      </c>
      <c r="E1456" s="92" t="s">
        <v>3706</v>
      </c>
      <c r="F1456" s="93" t="s">
        <v>238</v>
      </c>
      <c r="G1456" s="99">
        <v>19</v>
      </c>
    </row>
    <row r="1457" spans="1:7" x14ac:dyDescent="0.25">
      <c r="A1457" s="116" t="s">
        <v>3707</v>
      </c>
      <c r="B1457" s="117" t="s">
        <v>3642</v>
      </c>
      <c r="C1457" s="117" t="s">
        <v>216</v>
      </c>
      <c r="D1457" s="117" t="s">
        <v>2602</v>
      </c>
      <c r="E1457" s="118" t="s">
        <v>3708</v>
      </c>
      <c r="F1457" s="119" t="s">
        <v>238</v>
      </c>
      <c r="G1457" s="120">
        <v>19</v>
      </c>
    </row>
    <row r="1458" spans="1:7" x14ac:dyDescent="0.25">
      <c r="A1458" s="90" t="s">
        <v>3709</v>
      </c>
      <c r="B1458" s="91" t="s">
        <v>3642</v>
      </c>
      <c r="C1458" s="91" t="s">
        <v>95</v>
      </c>
      <c r="D1458" s="91" t="s">
        <v>3710</v>
      </c>
      <c r="E1458" s="92" t="s">
        <v>3711</v>
      </c>
      <c r="F1458" s="93" t="s">
        <v>238</v>
      </c>
      <c r="G1458" s="99">
        <v>3</v>
      </c>
    </row>
    <row r="1459" spans="1:7" x14ac:dyDescent="0.25">
      <c r="A1459" s="116" t="s">
        <v>3712</v>
      </c>
      <c r="B1459" s="117" t="s">
        <v>3642</v>
      </c>
      <c r="C1459" s="117" t="s">
        <v>224</v>
      </c>
      <c r="D1459" s="117" t="s">
        <v>2602</v>
      </c>
      <c r="E1459" s="118" t="s">
        <v>3713</v>
      </c>
      <c r="F1459" s="119" t="s">
        <v>238</v>
      </c>
      <c r="G1459" s="120">
        <v>1</v>
      </c>
    </row>
    <row r="1460" spans="1:7" x14ac:dyDescent="0.25">
      <c r="A1460" s="116" t="s">
        <v>3714</v>
      </c>
      <c r="B1460" s="117" t="s">
        <v>3642</v>
      </c>
      <c r="C1460" s="117" t="s">
        <v>313</v>
      </c>
      <c r="D1460" s="117" t="s">
        <v>2602</v>
      </c>
      <c r="E1460" s="118" t="s">
        <v>3715</v>
      </c>
      <c r="F1460" s="119" t="s">
        <v>238</v>
      </c>
      <c r="G1460" s="120">
        <v>1</v>
      </c>
    </row>
    <row r="1461" spans="1:7" x14ac:dyDescent="0.25">
      <c r="A1461" s="116" t="s">
        <v>3716</v>
      </c>
      <c r="B1461" s="117" t="s">
        <v>3642</v>
      </c>
      <c r="C1461" s="117" t="s">
        <v>3131</v>
      </c>
      <c r="D1461" s="117" t="s">
        <v>2602</v>
      </c>
      <c r="E1461" s="118" t="s">
        <v>3717</v>
      </c>
      <c r="F1461" s="119" t="s">
        <v>238</v>
      </c>
      <c r="G1461" s="120">
        <v>1</v>
      </c>
    </row>
    <row r="1462" spans="1:7" x14ac:dyDescent="0.25">
      <c r="A1462" s="90" t="s">
        <v>3718</v>
      </c>
      <c r="B1462" s="91" t="s">
        <v>3642</v>
      </c>
      <c r="C1462" s="91" t="s">
        <v>115</v>
      </c>
      <c r="D1462" s="91" t="s">
        <v>3719</v>
      </c>
      <c r="E1462" s="92" t="s">
        <v>3720</v>
      </c>
      <c r="F1462" s="93" t="s">
        <v>238</v>
      </c>
      <c r="G1462" s="99">
        <v>3</v>
      </c>
    </row>
    <row r="1463" spans="1:7" x14ac:dyDescent="0.25">
      <c r="A1463" s="116" t="s">
        <v>3721</v>
      </c>
      <c r="B1463" s="117" t="s">
        <v>3642</v>
      </c>
      <c r="C1463" s="117" t="s">
        <v>231</v>
      </c>
      <c r="D1463" s="117" t="s">
        <v>2602</v>
      </c>
      <c r="E1463" s="118" t="s">
        <v>3722</v>
      </c>
      <c r="F1463" s="119" t="s">
        <v>238</v>
      </c>
      <c r="G1463" s="120">
        <v>3</v>
      </c>
    </row>
    <row r="1464" spans="1:7" x14ac:dyDescent="0.25">
      <c r="A1464" s="116"/>
      <c r="B1464" s="117"/>
      <c r="C1464" s="117"/>
      <c r="D1464" s="117"/>
      <c r="E1464" s="145" t="s">
        <v>3723</v>
      </c>
      <c r="F1464" s="119"/>
      <c r="G1464" s="120"/>
    </row>
    <row r="1465" spans="1:7" x14ac:dyDescent="0.25">
      <c r="A1465" s="90" t="s">
        <v>3724</v>
      </c>
      <c r="B1465" s="91" t="s">
        <v>3642</v>
      </c>
      <c r="C1465" s="91" t="s">
        <v>235</v>
      </c>
      <c r="D1465" s="91" t="s">
        <v>3137</v>
      </c>
      <c r="E1465" s="92" t="s">
        <v>3138</v>
      </c>
      <c r="F1465" s="93" t="s">
        <v>180</v>
      </c>
      <c r="G1465" s="100">
        <v>3.75</v>
      </c>
    </row>
    <row r="1466" spans="1:7" x14ac:dyDescent="0.25">
      <c r="A1466" s="90" t="s">
        <v>3725</v>
      </c>
      <c r="B1466" s="91" t="s">
        <v>3642</v>
      </c>
      <c r="C1466" s="91" t="s">
        <v>328</v>
      </c>
      <c r="D1466" s="91" t="s">
        <v>3726</v>
      </c>
      <c r="E1466" s="92" t="s">
        <v>3727</v>
      </c>
      <c r="F1466" s="93" t="s">
        <v>1827</v>
      </c>
      <c r="G1466" s="99">
        <v>75</v>
      </c>
    </row>
    <row r="1467" spans="1:7" ht="22.5" x14ac:dyDescent="0.25">
      <c r="A1467" s="90" t="s">
        <v>3728</v>
      </c>
      <c r="B1467" s="91" t="s">
        <v>3642</v>
      </c>
      <c r="C1467" s="91" t="s">
        <v>330</v>
      </c>
      <c r="D1467" s="91" t="s">
        <v>3140</v>
      </c>
      <c r="E1467" s="92" t="s">
        <v>3141</v>
      </c>
      <c r="F1467" s="93" t="s">
        <v>2011</v>
      </c>
      <c r="G1467" s="100">
        <v>38.25</v>
      </c>
    </row>
    <row r="1468" spans="1:7" x14ac:dyDescent="0.25">
      <c r="A1468" s="90" t="s">
        <v>3729</v>
      </c>
      <c r="B1468" s="91" t="s">
        <v>3642</v>
      </c>
      <c r="C1468" s="91" t="s">
        <v>240</v>
      </c>
      <c r="D1468" s="91" t="s">
        <v>3730</v>
      </c>
      <c r="E1468" s="92" t="s">
        <v>3731</v>
      </c>
      <c r="F1468" s="93" t="s">
        <v>180</v>
      </c>
      <c r="G1468" s="98">
        <v>1.6</v>
      </c>
    </row>
    <row r="1469" spans="1:7" x14ac:dyDescent="0.25">
      <c r="A1469" s="90" t="s">
        <v>3732</v>
      </c>
      <c r="B1469" s="91" t="s">
        <v>3642</v>
      </c>
      <c r="C1469" s="91" t="s">
        <v>243</v>
      </c>
      <c r="D1469" s="91" t="s">
        <v>3733</v>
      </c>
      <c r="E1469" s="92" t="s">
        <v>3734</v>
      </c>
      <c r="F1469" s="93" t="s">
        <v>180</v>
      </c>
      <c r="G1469" s="98">
        <v>1.6</v>
      </c>
    </row>
    <row r="1470" spans="1:7" x14ac:dyDescent="0.25">
      <c r="A1470" s="90" t="s">
        <v>3735</v>
      </c>
      <c r="B1470" s="91" t="s">
        <v>3642</v>
      </c>
      <c r="C1470" s="91" t="s">
        <v>252</v>
      </c>
      <c r="D1470" s="91" t="s">
        <v>3149</v>
      </c>
      <c r="E1470" s="92" t="s">
        <v>3150</v>
      </c>
      <c r="F1470" s="93" t="s">
        <v>180</v>
      </c>
      <c r="G1470" s="100">
        <v>14.05</v>
      </c>
    </row>
    <row r="1471" spans="1:7" ht="45" x14ac:dyDescent="0.25">
      <c r="A1471" s="90" t="s">
        <v>3736</v>
      </c>
      <c r="B1471" s="91" t="s">
        <v>3642</v>
      </c>
      <c r="C1471" s="91" t="s">
        <v>349</v>
      </c>
      <c r="D1471" s="91" t="s">
        <v>3737</v>
      </c>
      <c r="E1471" s="92" t="s">
        <v>3738</v>
      </c>
      <c r="F1471" s="93" t="s">
        <v>210</v>
      </c>
      <c r="G1471" s="97">
        <v>1.3005</v>
      </c>
    </row>
    <row r="1472" spans="1:7" x14ac:dyDescent="0.25">
      <c r="A1472" s="90" t="s">
        <v>3739</v>
      </c>
      <c r="B1472" s="91" t="s">
        <v>3642</v>
      </c>
      <c r="C1472" s="91" t="s">
        <v>353</v>
      </c>
      <c r="D1472" s="91" t="s">
        <v>3025</v>
      </c>
      <c r="E1472" s="92" t="s">
        <v>3740</v>
      </c>
      <c r="F1472" s="93" t="s">
        <v>202</v>
      </c>
      <c r="G1472" s="97">
        <v>1.0200000000000001E-2</v>
      </c>
    </row>
    <row r="1473" spans="1:7" x14ac:dyDescent="0.25">
      <c r="A1473" s="90" t="s">
        <v>3741</v>
      </c>
      <c r="B1473" s="91" t="s">
        <v>3642</v>
      </c>
      <c r="C1473" s="91" t="s">
        <v>3742</v>
      </c>
      <c r="D1473" s="91" t="s">
        <v>3025</v>
      </c>
      <c r="E1473" s="92" t="s">
        <v>3743</v>
      </c>
      <c r="F1473" s="93" t="s">
        <v>202</v>
      </c>
      <c r="G1473" s="97">
        <v>1.0200000000000001E-2</v>
      </c>
    </row>
    <row r="1474" spans="1:7" ht="45" x14ac:dyDescent="0.25">
      <c r="A1474" s="90" t="s">
        <v>3744</v>
      </c>
      <c r="B1474" s="91" t="s">
        <v>3642</v>
      </c>
      <c r="C1474" s="91" t="s">
        <v>3745</v>
      </c>
      <c r="D1474" s="91" t="s">
        <v>3746</v>
      </c>
      <c r="E1474" s="92" t="s">
        <v>3747</v>
      </c>
      <c r="F1474" s="93" t="s">
        <v>210</v>
      </c>
      <c r="G1474" s="97">
        <v>0.11219999999999999</v>
      </c>
    </row>
    <row r="1475" spans="1:7" x14ac:dyDescent="0.25">
      <c r="A1475" s="79" t="s">
        <v>94</v>
      </c>
      <c r="B1475" s="299" t="s">
        <v>3748</v>
      </c>
      <c r="C1475" s="299"/>
      <c r="D1475" s="299"/>
      <c r="E1475" s="80" t="s">
        <v>3749</v>
      </c>
      <c r="F1475" s="81"/>
      <c r="G1475" s="82"/>
    </row>
    <row r="1476" spans="1:7" x14ac:dyDescent="0.25">
      <c r="A1476" s="109"/>
      <c r="B1476" s="110"/>
      <c r="C1476" s="110"/>
      <c r="D1476" s="110"/>
      <c r="E1476" s="111" t="s">
        <v>2288</v>
      </c>
      <c r="F1476" s="112"/>
      <c r="G1476" s="113"/>
    </row>
    <row r="1477" spans="1:7" x14ac:dyDescent="0.25">
      <c r="A1477" s="109"/>
      <c r="B1477" s="110"/>
      <c r="C1477" s="110"/>
      <c r="D1477" s="110"/>
      <c r="E1477" s="142" t="s">
        <v>3750</v>
      </c>
      <c r="F1477" s="112"/>
      <c r="G1477" s="113"/>
    </row>
    <row r="1478" spans="1:7" x14ac:dyDescent="0.25">
      <c r="A1478" s="129" t="s">
        <v>216</v>
      </c>
      <c r="B1478" s="130" t="s">
        <v>3748</v>
      </c>
      <c r="C1478" s="130" t="s">
        <v>40</v>
      </c>
      <c r="D1478" s="130" t="s">
        <v>3751</v>
      </c>
      <c r="E1478" s="147" t="s">
        <v>3752</v>
      </c>
      <c r="F1478" s="132" t="s">
        <v>238</v>
      </c>
      <c r="G1478" s="133">
        <v>1</v>
      </c>
    </row>
    <row r="1479" spans="1:7" x14ac:dyDescent="0.25">
      <c r="A1479" s="116" t="s">
        <v>305</v>
      </c>
      <c r="B1479" s="117" t="s">
        <v>3748</v>
      </c>
      <c r="C1479" s="117" t="s">
        <v>165</v>
      </c>
      <c r="D1479" s="117" t="s">
        <v>2602</v>
      </c>
      <c r="E1479" s="118" t="s">
        <v>3753</v>
      </c>
      <c r="F1479" s="119" t="s">
        <v>238</v>
      </c>
      <c r="G1479" s="120">
        <v>1</v>
      </c>
    </row>
    <row r="1480" spans="1:7" x14ac:dyDescent="0.25">
      <c r="A1480" s="129" t="s">
        <v>3754</v>
      </c>
      <c r="B1480" s="130" t="s">
        <v>3748</v>
      </c>
      <c r="C1480" s="130" t="s">
        <v>41</v>
      </c>
      <c r="D1480" s="130" t="s">
        <v>3643</v>
      </c>
      <c r="E1480" s="147" t="s">
        <v>3644</v>
      </c>
      <c r="F1480" s="132" t="s">
        <v>238</v>
      </c>
      <c r="G1480" s="133">
        <v>1</v>
      </c>
    </row>
    <row r="1481" spans="1:7" ht="22.5" x14ac:dyDescent="0.25">
      <c r="A1481" s="116" t="s">
        <v>3755</v>
      </c>
      <c r="B1481" s="117" t="s">
        <v>3748</v>
      </c>
      <c r="C1481" s="117" t="s">
        <v>283</v>
      </c>
      <c r="D1481" s="117" t="s">
        <v>3756</v>
      </c>
      <c r="E1481" s="118" t="s">
        <v>3757</v>
      </c>
      <c r="F1481" s="119" t="s">
        <v>238</v>
      </c>
      <c r="G1481" s="120">
        <v>1</v>
      </c>
    </row>
    <row r="1482" spans="1:7" x14ac:dyDescent="0.25">
      <c r="A1482" s="129" t="s">
        <v>3758</v>
      </c>
      <c r="B1482" s="130" t="s">
        <v>3748</v>
      </c>
      <c r="C1482" s="130" t="s">
        <v>44</v>
      </c>
      <c r="D1482" s="130" t="s">
        <v>3759</v>
      </c>
      <c r="E1482" s="147" t="s">
        <v>3760</v>
      </c>
      <c r="F1482" s="132" t="s">
        <v>238</v>
      </c>
      <c r="G1482" s="133">
        <v>1</v>
      </c>
    </row>
    <row r="1483" spans="1:7" x14ac:dyDescent="0.25">
      <c r="A1483" s="116" t="s">
        <v>3761</v>
      </c>
      <c r="B1483" s="117" t="s">
        <v>3748</v>
      </c>
      <c r="C1483" s="117" t="s">
        <v>1817</v>
      </c>
      <c r="D1483" s="117" t="s">
        <v>3762</v>
      </c>
      <c r="E1483" s="118" t="s">
        <v>3763</v>
      </c>
      <c r="F1483" s="119" t="s">
        <v>238</v>
      </c>
      <c r="G1483" s="120">
        <v>1</v>
      </c>
    </row>
    <row r="1484" spans="1:7" x14ac:dyDescent="0.25">
      <c r="A1484" s="129" t="s">
        <v>3764</v>
      </c>
      <c r="B1484" s="130" t="s">
        <v>3748</v>
      </c>
      <c r="C1484" s="130" t="s">
        <v>46</v>
      </c>
      <c r="D1484" s="130" t="s">
        <v>3765</v>
      </c>
      <c r="E1484" s="147" t="s">
        <v>3766</v>
      </c>
      <c r="F1484" s="132" t="s">
        <v>238</v>
      </c>
      <c r="G1484" s="133">
        <v>70</v>
      </c>
    </row>
    <row r="1485" spans="1:7" x14ac:dyDescent="0.25">
      <c r="A1485" s="116" t="s">
        <v>3767</v>
      </c>
      <c r="B1485" s="117" t="s">
        <v>3748</v>
      </c>
      <c r="C1485" s="117" t="s">
        <v>182</v>
      </c>
      <c r="D1485" s="117" t="s">
        <v>2602</v>
      </c>
      <c r="E1485" s="118" t="s">
        <v>3768</v>
      </c>
      <c r="F1485" s="119" t="s">
        <v>238</v>
      </c>
      <c r="G1485" s="120">
        <v>56</v>
      </c>
    </row>
    <row r="1486" spans="1:7" x14ac:dyDescent="0.25">
      <c r="A1486" s="116" t="s">
        <v>3769</v>
      </c>
      <c r="B1486" s="117" t="s">
        <v>3748</v>
      </c>
      <c r="C1486" s="117" t="s">
        <v>1884</v>
      </c>
      <c r="D1486" s="117" t="s">
        <v>2602</v>
      </c>
      <c r="E1486" s="118" t="s">
        <v>3770</v>
      </c>
      <c r="F1486" s="119" t="s">
        <v>238</v>
      </c>
      <c r="G1486" s="120">
        <v>5</v>
      </c>
    </row>
    <row r="1487" spans="1:7" x14ac:dyDescent="0.25">
      <c r="A1487" s="116" t="s">
        <v>3771</v>
      </c>
      <c r="B1487" s="117" t="s">
        <v>3748</v>
      </c>
      <c r="C1487" s="117" t="s">
        <v>1888</v>
      </c>
      <c r="D1487" s="117" t="s">
        <v>2602</v>
      </c>
      <c r="E1487" s="118" t="s">
        <v>3772</v>
      </c>
      <c r="F1487" s="119" t="s">
        <v>238</v>
      </c>
      <c r="G1487" s="120">
        <v>9</v>
      </c>
    </row>
    <row r="1488" spans="1:7" x14ac:dyDescent="0.25">
      <c r="A1488" s="129" t="s">
        <v>3773</v>
      </c>
      <c r="B1488" s="130" t="s">
        <v>3748</v>
      </c>
      <c r="C1488" s="130" t="s">
        <v>50</v>
      </c>
      <c r="D1488" s="130" t="s">
        <v>3089</v>
      </c>
      <c r="E1488" s="147" t="s">
        <v>3090</v>
      </c>
      <c r="F1488" s="132" t="s">
        <v>214</v>
      </c>
      <c r="G1488" s="148">
        <v>0.52</v>
      </c>
    </row>
    <row r="1489" spans="1:7" x14ac:dyDescent="0.25">
      <c r="A1489" s="116" t="s">
        <v>3774</v>
      </c>
      <c r="B1489" s="117" t="s">
        <v>3748</v>
      </c>
      <c r="C1489" s="117" t="s">
        <v>1907</v>
      </c>
      <c r="D1489" s="117" t="s">
        <v>2602</v>
      </c>
      <c r="E1489" s="118" t="s">
        <v>3775</v>
      </c>
      <c r="F1489" s="119" t="s">
        <v>238</v>
      </c>
      <c r="G1489" s="120">
        <v>52</v>
      </c>
    </row>
    <row r="1490" spans="1:7" ht="33.75" x14ac:dyDescent="0.25">
      <c r="A1490" s="129" t="s">
        <v>3776</v>
      </c>
      <c r="B1490" s="130" t="s">
        <v>3748</v>
      </c>
      <c r="C1490" s="130" t="s">
        <v>54</v>
      </c>
      <c r="D1490" s="130" t="s">
        <v>3705</v>
      </c>
      <c r="E1490" s="147" t="s">
        <v>3706</v>
      </c>
      <c r="F1490" s="132" t="s">
        <v>238</v>
      </c>
      <c r="G1490" s="133">
        <v>3</v>
      </c>
    </row>
    <row r="1491" spans="1:7" x14ac:dyDescent="0.25">
      <c r="A1491" s="116" t="s">
        <v>3777</v>
      </c>
      <c r="B1491" s="117" t="s">
        <v>3748</v>
      </c>
      <c r="C1491" s="117" t="s">
        <v>1950</v>
      </c>
      <c r="D1491" s="117" t="s">
        <v>2602</v>
      </c>
      <c r="E1491" s="118" t="s">
        <v>3778</v>
      </c>
      <c r="F1491" s="119" t="s">
        <v>238</v>
      </c>
      <c r="G1491" s="120">
        <v>3</v>
      </c>
    </row>
    <row r="1492" spans="1:7" x14ac:dyDescent="0.25">
      <c r="A1492" s="129" t="s">
        <v>3779</v>
      </c>
      <c r="B1492" s="130" t="s">
        <v>3748</v>
      </c>
      <c r="C1492" s="130" t="s">
        <v>58</v>
      </c>
      <c r="D1492" s="130" t="s">
        <v>3710</v>
      </c>
      <c r="E1492" s="147" t="s">
        <v>3711</v>
      </c>
      <c r="F1492" s="132" t="s">
        <v>238</v>
      </c>
      <c r="G1492" s="133">
        <v>1</v>
      </c>
    </row>
    <row r="1493" spans="1:7" x14ac:dyDescent="0.25">
      <c r="A1493" s="116" t="s">
        <v>3780</v>
      </c>
      <c r="B1493" s="117" t="s">
        <v>3748</v>
      </c>
      <c r="C1493" s="117" t="s">
        <v>2005</v>
      </c>
      <c r="D1493" s="117" t="s">
        <v>2602</v>
      </c>
      <c r="E1493" s="118" t="s">
        <v>3781</v>
      </c>
      <c r="F1493" s="119" t="s">
        <v>238</v>
      </c>
      <c r="G1493" s="120">
        <v>1</v>
      </c>
    </row>
    <row r="1494" spans="1:7" x14ac:dyDescent="0.25">
      <c r="A1494" s="116"/>
      <c r="B1494" s="117"/>
      <c r="C1494" s="117"/>
      <c r="D1494" s="117"/>
      <c r="E1494" s="145" t="s">
        <v>3723</v>
      </c>
      <c r="F1494" s="119"/>
      <c r="G1494" s="120"/>
    </row>
    <row r="1495" spans="1:7" x14ac:dyDescent="0.25">
      <c r="A1495" s="129" t="s">
        <v>3782</v>
      </c>
      <c r="B1495" s="130" t="s">
        <v>3748</v>
      </c>
      <c r="C1495" s="130" t="s">
        <v>62</v>
      </c>
      <c r="D1495" s="130" t="s">
        <v>3137</v>
      </c>
      <c r="E1495" s="147" t="s">
        <v>3138</v>
      </c>
      <c r="F1495" s="132" t="s">
        <v>180</v>
      </c>
      <c r="G1495" s="149">
        <v>5.4</v>
      </c>
    </row>
    <row r="1496" spans="1:7" x14ac:dyDescent="0.25">
      <c r="A1496" s="129" t="s">
        <v>3783</v>
      </c>
      <c r="B1496" s="130" t="s">
        <v>3748</v>
      </c>
      <c r="C1496" s="130" t="s">
        <v>2013</v>
      </c>
      <c r="D1496" s="130" t="s">
        <v>3784</v>
      </c>
      <c r="E1496" s="147" t="s">
        <v>3785</v>
      </c>
      <c r="F1496" s="132" t="s">
        <v>1827</v>
      </c>
      <c r="G1496" s="133">
        <v>108</v>
      </c>
    </row>
    <row r="1497" spans="1:7" ht="22.5" x14ac:dyDescent="0.25">
      <c r="A1497" s="129" t="s">
        <v>3786</v>
      </c>
      <c r="B1497" s="130" t="s">
        <v>3748</v>
      </c>
      <c r="C1497" s="130" t="s">
        <v>2017</v>
      </c>
      <c r="D1497" s="130" t="s">
        <v>3140</v>
      </c>
      <c r="E1497" s="147" t="s">
        <v>3141</v>
      </c>
      <c r="F1497" s="132" t="s">
        <v>2011</v>
      </c>
      <c r="G1497" s="148">
        <v>55.08</v>
      </c>
    </row>
    <row r="1498" spans="1:7" x14ac:dyDescent="0.25">
      <c r="A1498" s="129" t="s">
        <v>3787</v>
      </c>
      <c r="B1498" s="130" t="s">
        <v>3748</v>
      </c>
      <c r="C1498" s="130" t="s">
        <v>70</v>
      </c>
      <c r="D1498" s="130" t="s">
        <v>3730</v>
      </c>
      <c r="E1498" s="147" t="s">
        <v>3731</v>
      </c>
      <c r="F1498" s="132" t="s">
        <v>180</v>
      </c>
      <c r="G1498" s="149">
        <v>2.8</v>
      </c>
    </row>
    <row r="1499" spans="1:7" x14ac:dyDescent="0.25">
      <c r="A1499" s="129" t="s">
        <v>3788</v>
      </c>
      <c r="B1499" s="130" t="s">
        <v>3748</v>
      </c>
      <c r="C1499" s="130" t="s">
        <v>2040</v>
      </c>
      <c r="D1499" s="130" t="s">
        <v>3733</v>
      </c>
      <c r="E1499" s="147" t="s">
        <v>3734</v>
      </c>
      <c r="F1499" s="132" t="s">
        <v>180</v>
      </c>
      <c r="G1499" s="149">
        <v>2.8</v>
      </c>
    </row>
    <row r="1500" spans="1:7" x14ac:dyDescent="0.25">
      <c r="A1500" s="129" t="s">
        <v>3789</v>
      </c>
      <c r="B1500" s="130" t="s">
        <v>3748</v>
      </c>
      <c r="C1500" s="130" t="s">
        <v>91</v>
      </c>
      <c r="D1500" s="130" t="s">
        <v>3149</v>
      </c>
      <c r="E1500" s="147" t="s">
        <v>3150</v>
      </c>
      <c r="F1500" s="132" t="s">
        <v>180</v>
      </c>
      <c r="G1500" s="148">
        <v>16.95</v>
      </c>
    </row>
    <row r="1501" spans="1:7" ht="45" x14ac:dyDescent="0.25">
      <c r="A1501" s="129" t="s">
        <v>3790</v>
      </c>
      <c r="B1501" s="130" t="s">
        <v>3748</v>
      </c>
      <c r="C1501" s="130" t="s">
        <v>207</v>
      </c>
      <c r="D1501" s="130" t="s">
        <v>3791</v>
      </c>
      <c r="E1501" s="147" t="s">
        <v>3792</v>
      </c>
      <c r="F1501" s="132" t="s">
        <v>210</v>
      </c>
      <c r="G1501" s="150">
        <v>0.67320000000000002</v>
      </c>
    </row>
    <row r="1502" spans="1:7" x14ac:dyDescent="0.25">
      <c r="A1502" s="129" t="s">
        <v>3793</v>
      </c>
      <c r="B1502" s="130" t="s">
        <v>3748</v>
      </c>
      <c r="C1502" s="130" t="s">
        <v>2699</v>
      </c>
      <c r="D1502" s="130" t="s">
        <v>3025</v>
      </c>
      <c r="E1502" s="147" t="s">
        <v>3743</v>
      </c>
      <c r="F1502" s="132" t="s">
        <v>202</v>
      </c>
      <c r="G1502" s="150">
        <v>5.1000000000000004E-3</v>
      </c>
    </row>
    <row r="1503" spans="1:7" ht="45" x14ac:dyDescent="0.25">
      <c r="A1503" s="129" t="s">
        <v>3794</v>
      </c>
      <c r="B1503" s="130" t="s">
        <v>3748</v>
      </c>
      <c r="C1503" s="130" t="s">
        <v>3646</v>
      </c>
      <c r="D1503" s="130" t="s">
        <v>3795</v>
      </c>
      <c r="E1503" s="147" t="s">
        <v>3796</v>
      </c>
      <c r="F1503" s="132" t="s">
        <v>210</v>
      </c>
      <c r="G1503" s="150">
        <v>0.79559999999999997</v>
      </c>
    </row>
    <row r="1504" spans="1:7" x14ac:dyDescent="0.25">
      <c r="A1504" s="129" t="s">
        <v>3797</v>
      </c>
      <c r="B1504" s="130" t="s">
        <v>3748</v>
      </c>
      <c r="C1504" s="130" t="s">
        <v>3649</v>
      </c>
      <c r="D1504" s="130" t="s">
        <v>3025</v>
      </c>
      <c r="E1504" s="147" t="s">
        <v>3798</v>
      </c>
      <c r="F1504" s="132" t="s">
        <v>202</v>
      </c>
      <c r="G1504" s="150">
        <v>1.0200000000000001E-2</v>
      </c>
    </row>
    <row r="1505" spans="1:7" x14ac:dyDescent="0.25">
      <c r="A1505" s="129" t="s">
        <v>3799</v>
      </c>
      <c r="B1505" s="130" t="s">
        <v>3748</v>
      </c>
      <c r="C1505" s="130" t="s">
        <v>3651</v>
      </c>
      <c r="D1505" s="130" t="s">
        <v>3025</v>
      </c>
      <c r="E1505" s="147" t="s">
        <v>3800</v>
      </c>
      <c r="F1505" s="132" t="s">
        <v>202</v>
      </c>
      <c r="G1505" s="150">
        <v>0.24479999999999999</v>
      </c>
    </row>
    <row r="1506" spans="1:7" x14ac:dyDescent="0.25">
      <c r="A1506" s="79" t="s">
        <v>95</v>
      </c>
      <c r="B1506" s="299" t="s">
        <v>3801</v>
      </c>
      <c r="C1506" s="299"/>
      <c r="D1506" s="299"/>
      <c r="E1506" s="80" t="s">
        <v>3802</v>
      </c>
      <c r="F1506" s="81"/>
      <c r="G1506" s="82"/>
    </row>
    <row r="1507" spans="1:7" x14ac:dyDescent="0.25">
      <c r="A1507" s="109"/>
      <c r="B1507" s="110"/>
      <c r="C1507" s="110"/>
      <c r="D1507" s="110"/>
      <c r="E1507" s="111" t="s">
        <v>2288</v>
      </c>
      <c r="F1507" s="112"/>
      <c r="G1507" s="113"/>
    </row>
    <row r="1508" spans="1:7" x14ac:dyDescent="0.25">
      <c r="A1508" s="109"/>
      <c r="B1508" s="110"/>
      <c r="C1508" s="110"/>
      <c r="D1508" s="110"/>
      <c r="E1508" s="142" t="s">
        <v>3803</v>
      </c>
      <c r="F1508" s="112"/>
      <c r="G1508" s="113"/>
    </row>
    <row r="1509" spans="1:7" x14ac:dyDescent="0.25">
      <c r="A1509" s="90" t="s">
        <v>224</v>
      </c>
      <c r="B1509" s="91" t="s">
        <v>3804</v>
      </c>
      <c r="C1509" s="91" t="s">
        <v>40</v>
      </c>
      <c r="D1509" s="91" t="s">
        <v>3652</v>
      </c>
      <c r="E1509" s="92" t="s">
        <v>3653</v>
      </c>
      <c r="F1509" s="93" t="s">
        <v>238</v>
      </c>
      <c r="G1509" s="99">
        <v>4</v>
      </c>
    </row>
    <row r="1510" spans="1:7" x14ac:dyDescent="0.25">
      <c r="A1510" s="116" t="s">
        <v>313</v>
      </c>
      <c r="B1510" s="117" t="s">
        <v>3804</v>
      </c>
      <c r="C1510" s="117" t="s">
        <v>165</v>
      </c>
      <c r="D1510" s="117" t="s">
        <v>3805</v>
      </c>
      <c r="E1510" s="118" t="s">
        <v>3806</v>
      </c>
      <c r="F1510" s="119" t="s">
        <v>238</v>
      </c>
      <c r="G1510" s="120">
        <v>1</v>
      </c>
    </row>
    <row r="1511" spans="1:7" x14ac:dyDescent="0.25">
      <c r="A1511" s="116" t="s">
        <v>3131</v>
      </c>
      <c r="B1511" s="117" t="s">
        <v>3804</v>
      </c>
      <c r="C1511" s="117" t="s">
        <v>169</v>
      </c>
      <c r="D1511" s="117" t="s">
        <v>3657</v>
      </c>
      <c r="E1511" s="118" t="s">
        <v>3807</v>
      </c>
      <c r="F1511" s="119" t="s">
        <v>238</v>
      </c>
      <c r="G1511" s="120">
        <v>3</v>
      </c>
    </row>
    <row r="1512" spans="1:7" x14ac:dyDescent="0.25">
      <c r="A1512" s="90" t="s">
        <v>3134</v>
      </c>
      <c r="B1512" s="91" t="s">
        <v>3804</v>
      </c>
      <c r="C1512" s="91" t="s">
        <v>41</v>
      </c>
      <c r="D1512" s="91" t="s">
        <v>3660</v>
      </c>
      <c r="E1512" s="92" t="s">
        <v>3661</v>
      </c>
      <c r="F1512" s="93" t="s">
        <v>3662</v>
      </c>
      <c r="G1512" s="99">
        <v>1</v>
      </c>
    </row>
    <row r="1513" spans="1:7" x14ac:dyDescent="0.25">
      <c r="A1513" s="116" t="s">
        <v>3808</v>
      </c>
      <c r="B1513" s="117" t="s">
        <v>3804</v>
      </c>
      <c r="C1513" s="117" t="s">
        <v>283</v>
      </c>
      <c r="D1513" s="117" t="s">
        <v>3664</v>
      </c>
      <c r="E1513" s="118" t="s">
        <v>3809</v>
      </c>
      <c r="F1513" s="119" t="s">
        <v>238</v>
      </c>
      <c r="G1513" s="120">
        <v>1</v>
      </c>
    </row>
    <row r="1514" spans="1:7" x14ac:dyDescent="0.25">
      <c r="A1514" s="90" t="s">
        <v>3810</v>
      </c>
      <c r="B1514" s="91" t="s">
        <v>3804</v>
      </c>
      <c r="C1514" s="91" t="s">
        <v>44</v>
      </c>
      <c r="D1514" s="91" t="s">
        <v>3652</v>
      </c>
      <c r="E1514" s="92" t="s">
        <v>3653</v>
      </c>
      <c r="F1514" s="93" t="s">
        <v>238</v>
      </c>
      <c r="G1514" s="99">
        <v>2</v>
      </c>
    </row>
    <row r="1515" spans="1:7" x14ac:dyDescent="0.25">
      <c r="A1515" s="116" t="s">
        <v>3811</v>
      </c>
      <c r="B1515" s="117" t="s">
        <v>3804</v>
      </c>
      <c r="C1515" s="117" t="s">
        <v>1817</v>
      </c>
      <c r="D1515" s="117" t="s">
        <v>3672</v>
      </c>
      <c r="E1515" s="118" t="s">
        <v>3812</v>
      </c>
      <c r="F1515" s="119" t="s">
        <v>238</v>
      </c>
      <c r="G1515" s="120">
        <v>1</v>
      </c>
    </row>
    <row r="1516" spans="1:7" x14ac:dyDescent="0.25">
      <c r="A1516" s="116" t="s">
        <v>3813</v>
      </c>
      <c r="B1516" s="117" t="s">
        <v>3804</v>
      </c>
      <c r="C1516" s="117" t="s">
        <v>1821</v>
      </c>
      <c r="D1516" s="117" t="s">
        <v>3675</v>
      </c>
      <c r="E1516" s="118" t="s">
        <v>3676</v>
      </c>
      <c r="F1516" s="119" t="s">
        <v>238</v>
      </c>
      <c r="G1516" s="120">
        <v>1</v>
      </c>
    </row>
    <row r="1517" spans="1:7" ht="22.5" x14ac:dyDescent="0.25">
      <c r="A1517" s="90" t="s">
        <v>3814</v>
      </c>
      <c r="B1517" s="91" t="s">
        <v>3804</v>
      </c>
      <c r="C1517" s="91" t="s">
        <v>46</v>
      </c>
      <c r="D1517" s="91" t="s">
        <v>3682</v>
      </c>
      <c r="E1517" s="92" t="s">
        <v>3683</v>
      </c>
      <c r="F1517" s="93" t="s">
        <v>238</v>
      </c>
      <c r="G1517" s="99">
        <v>16</v>
      </c>
    </row>
    <row r="1518" spans="1:7" x14ac:dyDescent="0.25">
      <c r="A1518" s="116" t="s">
        <v>3815</v>
      </c>
      <c r="B1518" s="117" t="s">
        <v>3804</v>
      </c>
      <c r="C1518" s="117" t="s">
        <v>182</v>
      </c>
      <c r="D1518" s="117" t="s">
        <v>3685</v>
      </c>
      <c r="E1518" s="118" t="s">
        <v>3686</v>
      </c>
      <c r="F1518" s="119" t="s">
        <v>1827</v>
      </c>
      <c r="G1518" s="143">
        <v>1.6</v>
      </c>
    </row>
    <row r="1519" spans="1:7" x14ac:dyDescent="0.25">
      <c r="A1519" s="90" t="s">
        <v>3816</v>
      </c>
      <c r="B1519" s="91" t="s">
        <v>3804</v>
      </c>
      <c r="C1519" s="91" t="s">
        <v>1884</v>
      </c>
      <c r="D1519" s="91" t="s">
        <v>3710</v>
      </c>
      <c r="E1519" s="92" t="s">
        <v>3711</v>
      </c>
      <c r="F1519" s="93" t="s">
        <v>238</v>
      </c>
      <c r="G1519" s="99">
        <v>1</v>
      </c>
    </row>
    <row r="1520" spans="1:7" x14ac:dyDescent="0.25">
      <c r="A1520" s="116" t="s">
        <v>3817</v>
      </c>
      <c r="B1520" s="117" t="s">
        <v>3804</v>
      </c>
      <c r="C1520" s="117" t="s">
        <v>1888</v>
      </c>
      <c r="D1520" s="117" t="s">
        <v>3818</v>
      </c>
      <c r="E1520" s="118" t="s">
        <v>3819</v>
      </c>
      <c r="F1520" s="119" t="s">
        <v>238</v>
      </c>
      <c r="G1520" s="120">
        <v>1</v>
      </c>
    </row>
    <row r="1521" spans="1:7" x14ac:dyDescent="0.25">
      <c r="A1521" s="90" t="s">
        <v>3820</v>
      </c>
      <c r="B1521" s="91" t="s">
        <v>3804</v>
      </c>
      <c r="C1521" s="91" t="s">
        <v>50</v>
      </c>
      <c r="D1521" s="91" t="s">
        <v>3719</v>
      </c>
      <c r="E1521" s="92" t="s">
        <v>3720</v>
      </c>
      <c r="F1521" s="93" t="s">
        <v>238</v>
      </c>
      <c r="G1521" s="99">
        <v>2</v>
      </c>
    </row>
    <row r="1522" spans="1:7" x14ac:dyDescent="0.25">
      <c r="A1522" s="116" t="s">
        <v>3821</v>
      </c>
      <c r="B1522" s="117" t="s">
        <v>3804</v>
      </c>
      <c r="C1522" s="117" t="s">
        <v>1907</v>
      </c>
      <c r="D1522" s="117" t="s">
        <v>2602</v>
      </c>
      <c r="E1522" s="118" t="s">
        <v>3722</v>
      </c>
      <c r="F1522" s="119" t="s">
        <v>238</v>
      </c>
      <c r="G1522" s="120">
        <v>2</v>
      </c>
    </row>
    <row r="1523" spans="1:7" ht="22.5" x14ac:dyDescent="0.25">
      <c r="A1523" s="90" t="s">
        <v>3822</v>
      </c>
      <c r="B1523" s="91" t="s">
        <v>3804</v>
      </c>
      <c r="C1523" s="91" t="s">
        <v>54</v>
      </c>
      <c r="D1523" s="91" t="s">
        <v>3823</v>
      </c>
      <c r="E1523" s="92" t="s">
        <v>3824</v>
      </c>
      <c r="F1523" s="93" t="s">
        <v>238</v>
      </c>
      <c r="G1523" s="99">
        <v>49</v>
      </c>
    </row>
    <row r="1524" spans="1:7" x14ac:dyDescent="0.25">
      <c r="A1524" s="116" t="s">
        <v>3825</v>
      </c>
      <c r="B1524" s="117" t="s">
        <v>3804</v>
      </c>
      <c r="C1524" s="117" t="s">
        <v>1950</v>
      </c>
      <c r="D1524" s="117" t="s">
        <v>3826</v>
      </c>
      <c r="E1524" s="118" t="s">
        <v>3827</v>
      </c>
      <c r="F1524" s="119" t="s">
        <v>1827</v>
      </c>
      <c r="G1524" s="143">
        <v>4.9000000000000004</v>
      </c>
    </row>
    <row r="1525" spans="1:7" ht="22.5" x14ac:dyDescent="0.25">
      <c r="A1525" s="90" t="s">
        <v>3828</v>
      </c>
      <c r="B1525" s="91" t="s">
        <v>3804</v>
      </c>
      <c r="C1525" s="91" t="s">
        <v>58</v>
      </c>
      <c r="D1525" s="91" t="s">
        <v>3829</v>
      </c>
      <c r="E1525" s="92" t="s">
        <v>3830</v>
      </c>
      <c r="F1525" s="93" t="s">
        <v>238</v>
      </c>
      <c r="G1525" s="99">
        <v>62</v>
      </c>
    </row>
    <row r="1526" spans="1:7" x14ac:dyDescent="0.25">
      <c r="A1526" s="116" t="s">
        <v>3831</v>
      </c>
      <c r="B1526" s="117" t="s">
        <v>3804</v>
      </c>
      <c r="C1526" s="117" t="s">
        <v>2005</v>
      </c>
      <c r="D1526" s="117" t="s">
        <v>3832</v>
      </c>
      <c r="E1526" s="118" t="s">
        <v>3833</v>
      </c>
      <c r="F1526" s="119" t="s">
        <v>1827</v>
      </c>
      <c r="G1526" s="143">
        <v>6.2</v>
      </c>
    </row>
    <row r="1527" spans="1:7" ht="22.5" x14ac:dyDescent="0.25">
      <c r="A1527" s="90" t="s">
        <v>3834</v>
      </c>
      <c r="B1527" s="91" t="s">
        <v>3804</v>
      </c>
      <c r="C1527" s="91" t="s">
        <v>62</v>
      </c>
      <c r="D1527" s="91" t="s">
        <v>3835</v>
      </c>
      <c r="E1527" s="92" t="s">
        <v>3836</v>
      </c>
      <c r="F1527" s="93" t="s">
        <v>238</v>
      </c>
      <c r="G1527" s="99">
        <v>60</v>
      </c>
    </row>
    <row r="1528" spans="1:7" ht="22.5" x14ac:dyDescent="0.25">
      <c r="A1528" s="116" t="s">
        <v>3837</v>
      </c>
      <c r="B1528" s="117" t="s">
        <v>3804</v>
      </c>
      <c r="C1528" s="117" t="s">
        <v>2013</v>
      </c>
      <c r="D1528" s="117" t="s">
        <v>3838</v>
      </c>
      <c r="E1528" s="118" t="s">
        <v>3839</v>
      </c>
      <c r="F1528" s="119" t="s">
        <v>1827</v>
      </c>
      <c r="G1528" s="120">
        <v>6</v>
      </c>
    </row>
    <row r="1529" spans="1:7" x14ac:dyDescent="0.25">
      <c r="A1529" s="90" t="s">
        <v>3840</v>
      </c>
      <c r="B1529" s="91" t="s">
        <v>3804</v>
      </c>
      <c r="C1529" s="91" t="s">
        <v>70</v>
      </c>
      <c r="D1529" s="91" t="s">
        <v>3652</v>
      </c>
      <c r="E1529" s="92" t="s">
        <v>3653</v>
      </c>
      <c r="F1529" s="93" t="s">
        <v>238</v>
      </c>
      <c r="G1529" s="99">
        <v>1</v>
      </c>
    </row>
    <row r="1530" spans="1:7" x14ac:dyDescent="0.25">
      <c r="A1530" s="116" t="s">
        <v>3841</v>
      </c>
      <c r="B1530" s="117" t="s">
        <v>3804</v>
      </c>
      <c r="C1530" s="117" t="s">
        <v>2040</v>
      </c>
      <c r="D1530" s="117" t="s">
        <v>3842</v>
      </c>
      <c r="E1530" s="118" t="s">
        <v>3843</v>
      </c>
      <c r="F1530" s="119" t="s">
        <v>1827</v>
      </c>
      <c r="G1530" s="143">
        <v>0.1</v>
      </c>
    </row>
    <row r="1531" spans="1:7" x14ac:dyDescent="0.25">
      <c r="A1531" s="116"/>
      <c r="B1531" s="117"/>
      <c r="C1531" s="117"/>
      <c r="D1531" s="117"/>
      <c r="E1531" s="151" t="s">
        <v>3723</v>
      </c>
      <c r="F1531" s="119"/>
      <c r="G1531" s="143"/>
    </row>
    <row r="1532" spans="1:7" x14ac:dyDescent="0.25">
      <c r="A1532" s="90" t="s">
        <v>3844</v>
      </c>
      <c r="B1532" s="91" t="s">
        <v>3804</v>
      </c>
      <c r="C1532" s="91" t="s">
        <v>91</v>
      </c>
      <c r="D1532" s="91" t="s">
        <v>3137</v>
      </c>
      <c r="E1532" s="92" t="s">
        <v>3138</v>
      </c>
      <c r="F1532" s="93" t="s">
        <v>180</v>
      </c>
      <c r="G1532" s="98">
        <v>2.5</v>
      </c>
    </row>
    <row r="1533" spans="1:7" x14ac:dyDescent="0.25">
      <c r="A1533" s="90" t="s">
        <v>3845</v>
      </c>
      <c r="B1533" s="91" t="s">
        <v>3804</v>
      </c>
      <c r="C1533" s="91" t="s">
        <v>207</v>
      </c>
      <c r="D1533" s="91" t="s">
        <v>3784</v>
      </c>
      <c r="E1533" s="92" t="s">
        <v>3785</v>
      </c>
      <c r="F1533" s="93" t="s">
        <v>1827</v>
      </c>
      <c r="G1533" s="99">
        <v>50</v>
      </c>
    </row>
    <row r="1534" spans="1:7" ht="22.5" x14ac:dyDescent="0.25">
      <c r="A1534" s="90" t="s">
        <v>3846</v>
      </c>
      <c r="B1534" s="91" t="s">
        <v>3804</v>
      </c>
      <c r="C1534" s="91" t="s">
        <v>2699</v>
      </c>
      <c r="D1534" s="91" t="s">
        <v>3140</v>
      </c>
      <c r="E1534" s="92" t="s">
        <v>3141</v>
      </c>
      <c r="F1534" s="93" t="s">
        <v>2011</v>
      </c>
      <c r="G1534" s="98">
        <v>25.5</v>
      </c>
    </row>
    <row r="1535" spans="1:7" x14ac:dyDescent="0.25">
      <c r="A1535" s="90" t="s">
        <v>3847</v>
      </c>
      <c r="B1535" s="91" t="s">
        <v>3804</v>
      </c>
      <c r="C1535" s="91" t="s">
        <v>94</v>
      </c>
      <c r="D1535" s="91" t="s">
        <v>3730</v>
      </c>
      <c r="E1535" s="92" t="s">
        <v>3731</v>
      </c>
      <c r="F1535" s="93" t="s">
        <v>180</v>
      </c>
      <c r="G1535" s="100">
        <v>7.22</v>
      </c>
    </row>
    <row r="1536" spans="1:7" x14ac:dyDescent="0.25">
      <c r="A1536" s="90" t="s">
        <v>3848</v>
      </c>
      <c r="B1536" s="91" t="s">
        <v>3804</v>
      </c>
      <c r="C1536" s="91" t="s">
        <v>216</v>
      </c>
      <c r="D1536" s="91" t="s">
        <v>3733</v>
      </c>
      <c r="E1536" s="92" t="s">
        <v>3734</v>
      </c>
      <c r="F1536" s="93" t="s">
        <v>180</v>
      </c>
      <c r="G1536" s="100">
        <v>7.22</v>
      </c>
    </row>
    <row r="1537" spans="1:7" x14ac:dyDescent="0.25">
      <c r="A1537" s="90" t="s">
        <v>3849</v>
      </c>
      <c r="B1537" s="91" t="s">
        <v>3804</v>
      </c>
      <c r="C1537" s="91" t="s">
        <v>95</v>
      </c>
      <c r="D1537" s="91" t="s">
        <v>3149</v>
      </c>
      <c r="E1537" s="92" t="s">
        <v>3150</v>
      </c>
      <c r="F1537" s="93" t="s">
        <v>180</v>
      </c>
      <c r="G1537" s="100">
        <v>9.7200000000000006</v>
      </c>
    </row>
    <row r="1538" spans="1:7" x14ac:dyDescent="0.25">
      <c r="A1538" s="90" t="s">
        <v>3850</v>
      </c>
      <c r="B1538" s="91" t="s">
        <v>3804</v>
      </c>
      <c r="C1538" s="91" t="s">
        <v>224</v>
      </c>
      <c r="D1538" s="91" t="s">
        <v>3851</v>
      </c>
      <c r="E1538" s="92" t="s">
        <v>3852</v>
      </c>
      <c r="F1538" s="93" t="s">
        <v>180</v>
      </c>
      <c r="G1538" s="100">
        <v>0.98</v>
      </c>
    </row>
    <row r="1539" spans="1:7" ht="33.75" x14ac:dyDescent="0.25">
      <c r="A1539" s="90" t="s">
        <v>3853</v>
      </c>
      <c r="B1539" s="91" t="s">
        <v>3804</v>
      </c>
      <c r="C1539" s="91" t="s">
        <v>313</v>
      </c>
      <c r="D1539" s="91" t="s">
        <v>3854</v>
      </c>
      <c r="E1539" s="92" t="s">
        <v>3855</v>
      </c>
      <c r="F1539" s="93" t="s">
        <v>210</v>
      </c>
      <c r="G1539" s="97">
        <v>1.0250999999999999</v>
      </c>
    </row>
    <row r="1540" spans="1:7" x14ac:dyDescent="0.25">
      <c r="A1540" s="90" t="s">
        <v>3856</v>
      </c>
      <c r="B1540" s="91" t="s">
        <v>3804</v>
      </c>
      <c r="C1540" s="91" t="s">
        <v>3131</v>
      </c>
      <c r="D1540" s="91" t="s">
        <v>3857</v>
      </c>
      <c r="E1540" s="92" t="s">
        <v>3858</v>
      </c>
      <c r="F1540" s="93" t="s">
        <v>202</v>
      </c>
      <c r="G1540" s="97">
        <v>6.1199999999999997E-2</v>
      </c>
    </row>
    <row r="1541" spans="1:7" x14ac:dyDescent="0.25">
      <c r="A1541" s="90" t="s">
        <v>3859</v>
      </c>
      <c r="B1541" s="91" t="s">
        <v>3804</v>
      </c>
      <c r="C1541" s="91" t="s">
        <v>3134</v>
      </c>
      <c r="D1541" s="91" t="s">
        <v>3860</v>
      </c>
      <c r="E1541" s="92" t="s">
        <v>3861</v>
      </c>
      <c r="F1541" s="93" t="s">
        <v>202</v>
      </c>
      <c r="G1541" s="97">
        <v>5.1000000000000004E-3</v>
      </c>
    </row>
    <row r="1542" spans="1:7" x14ac:dyDescent="0.25">
      <c r="A1542" s="79" t="s">
        <v>115</v>
      </c>
      <c r="B1542" s="299" t="s">
        <v>3862</v>
      </c>
      <c r="C1542" s="299"/>
      <c r="D1542" s="299"/>
      <c r="E1542" s="80" t="s">
        <v>3863</v>
      </c>
      <c r="F1542" s="81"/>
      <c r="G1542" s="82"/>
    </row>
    <row r="1543" spans="1:7" x14ac:dyDescent="0.25">
      <c r="A1543" s="152"/>
      <c r="B1543" s="153"/>
      <c r="C1543" s="153"/>
      <c r="D1543" s="153"/>
      <c r="E1543" s="111" t="s">
        <v>2288</v>
      </c>
      <c r="F1543" s="154"/>
      <c r="G1543" s="155"/>
    </row>
    <row r="1544" spans="1:7" x14ac:dyDescent="0.25">
      <c r="A1544" s="90" t="s">
        <v>231</v>
      </c>
      <c r="B1544" s="91" t="s">
        <v>3862</v>
      </c>
      <c r="C1544" s="91" t="s">
        <v>40</v>
      </c>
      <c r="D1544" s="91" t="s">
        <v>3643</v>
      </c>
      <c r="E1544" s="92" t="s">
        <v>3644</v>
      </c>
      <c r="F1544" s="93" t="s">
        <v>238</v>
      </c>
      <c r="G1544" s="99">
        <v>1</v>
      </c>
    </row>
    <row r="1545" spans="1:7" ht="22.5" x14ac:dyDescent="0.25">
      <c r="A1545" s="116" t="s">
        <v>319</v>
      </c>
      <c r="B1545" s="117" t="s">
        <v>3862</v>
      </c>
      <c r="C1545" s="117" t="s">
        <v>165</v>
      </c>
      <c r="D1545" s="117" t="s">
        <v>2602</v>
      </c>
      <c r="E1545" s="118" t="s">
        <v>3645</v>
      </c>
      <c r="F1545" s="119" t="s">
        <v>238</v>
      </c>
      <c r="G1545" s="120">
        <v>1</v>
      </c>
    </row>
    <row r="1546" spans="1:7" x14ac:dyDescent="0.25">
      <c r="A1546" s="116" t="s">
        <v>323</v>
      </c>
      <c r="B1546" s="117" t="s">
        <v>3862</v>
      </c>
      <c r="C1546" s="117" t="s">
        <v>169</v>
      </c>
      <c r="D1546" s="117" t="s">
        <v>2602</v>
      </c>
      <c r="E1546" s="118" t="s">
        <v>3864</v>
      </c>
      <c r="F1546" s="119" t="s">
        <v>238</v>
      </c>
      <c r="G1546" s="120">
        <v>1</v>
      </c>
    </row>
    <row r="1547" spans="1:7" x14ac:dyDescent="0.25">
      <c r="A1547" s="116" t="s">
        <v>2520</v>
      </c>
      <c r="B1547" s="117" t="s">
        <v>3862</v>
      </c>
      <c r="C1547" s="117" t="s">
        <v>173</v>
      </c>
      <c r="D1547" s="117" t="s">
        <v>2602</v>
      </c>
      <c r="E1547" s="118" t="s">
        <v>3650</v>
      </c>
      <c r="F1547" s="119" t="s">
        <v>238</v>
      </c>
      <c r="G1547" s="120">
        <v>1</v>
      </c>
    </row>
    <row r="1548" spans="1:7" x14ac:dyDescent="0.25">
      <c r="A1548" s="90" t="s">
        <v>2524</v>
      </c>
      <c r="B1548" s="91" t="s">
        <v>3862</v>
      </c>
      <c r="C1548" s="91" t="s">
        <v>41</v>
      </c>
      <c r="D1548" s="91" t="s">
        <v>3710</v>
      </c>
      <c r="E1548" s="92" t="s">
        <v>3711</v>
      </c>
      <c r="F1548" s="93" t="s">
        <v>238</v>
      </c>
      <c r="G1548" s="99">
        <v>1</v>
      </c>
    </row>
    <row r="1549" spans="1:7" x14ac:dyDescent="0.25">
      <c r="A1549" s="116" t="s">
        <v>2528</v>
      </c>
      <c r="B1549" s="117" t="s">
        <v>3862</v>
      </c>
      <c r="C1549" s="117" t="s">
        <v>283</v>
      </c>
      <c r="D1549" s="117" t="s">
        <v>2602</v>
      </c>
      <c r="E1549" s="118" t="s">
        <v>3865</v>
      </c>
      <c r="F1549" s="119" t="s">
        <v>238</v>
      </c>
      <c r="G1549" s="120">
        <v>1</v>
      </c>
    </row>
    <row r="1550" spans="1:7" x14ac:dyDescent="0.25">
      <c r="A1550" s="90" t="s">
        <v>2532</v>
      </c>
      <c r="B1550" s="91" t="s">
        <v>3862</v>
      </c>
      <c r="C1550" s="91" t="s">
        <v>44</v>
      </c>
      <c r="D1550" s="91" t="s">
        <v>3866</v>
      </c>
      <c r="E1550" s="92" t="s">
        <v>3867</v>
      </c>
      <c r="F1550" s="93" t="s">
        <v>238</v>
      </c>
      <c r="G1550" s="99">
        <v>1</v>
      </c>
    </row>
    <row r="1551" spans="1:7" x14ac:dyDescent="0.25">
      <c r="A1551" s="116" t="s">
        <v>2536</v>
      </c>
      <c r="B1551" s="117" t="s">
        <v>3862</v>
      </c>
      <c r="C1551" s="117" t="s">
        <v>1817</v>
      </c>
      <c r="D1551" s="117" t="s">
        <v>2602</v>
      </c>
      <c r="E1551" s="118" t="s">
        <v>3868</v>
      </c>
      <c r="F1551" s="119" t="s">
        <v>238</v>
      </c>
      <c r="G1551" s="120">
        <v>1</v>
      </c>
    </row>
    <row r="1552" spans="1:7" x14ac:dyDescent="0.25">
      <c r="A1552" s="90" t="s">
        <v>2540</v>
      </c>
      <c r="B1552" s="91" t="s">
        <v>3862</v>
      </c>
      <c r="C1552" s="91" t="s">
        <v>46</v>
      </c>
      <c r="D1552" s="91" t="s">
        <v>3719</v>
      </c>
      <c r="E1552" s="92" t="s">
        <v>3720</v>
      </c>
      <c r="F1552" s="93" t="s">
        <v>238</v>
      </c>
      <c r="G1552" s="99">
        <v>5</v>
      </c>
    </row>
    <row r="1553" spans="1:7" x14ac:dyDescent="0.25">
      <c r="A1553" s="116" t="s">
        <v>2544</v>
      </c>
      <c r="B1553" s="117" t="s">
        <v>3862</v>
      </c>
      <c r="C1553" s="117" t="s">
        <v>182</v>
      </c>
      <c r="D1553" s="117" t="s">
        <v>2602</v>
      </c>
      <c r="E1553" s="118" t="s">
        <v>3869</v>
      </c>
      <c r="F1553" s="119" t="s">
        <v>238</v>
      </c>
      <c r="G1553" s="120">
        <v>4</v>
      </c>
    </row>
    <row r="1554" spans="1:7" x14ac:dyDescent="0.25">
      <c r="A1554" s="116" t="s">
        <v>2548</v>
      </c>
      <c r="B1554" s="117" t="s">
        <v>3862</v>
      </c>
      <c r="C1554" s="117" t="s">
        <v>1884</v>
      </c>
      <c r="D1554" s="117" t="s">
        <v>2602</v>
      </c>
      <c r="E1554" s="118" t="s">
        <v>3870</v>
      </c>
      <c r="F1554" s="119" t="s">
        <v>238</v>
      </c>
      <c r="G1554" s="120">
        <v>1</v>
      </c>
    </row>
    <row r="1555" spans="1:7" x14ac:dyDescent="0.25">
      <c r="A1555" s="90" t="s">
        <v>2552</v>
      </c>
      <c r="B1555" s="91" t="s">
        <v>3862</v>
      </c>
      <c r="C1555" s="91" t="s">
        <v>50</v>
      </c>
      <c r="D1555" s="91" t="s">
        <v>3871</v>
      </c>
      <c r="E1555" s="92" t="s">
        <v>3872</v>
      </c>
      <c r="F1555" s="93" t="s">
        <v>238</v>
      </c>
      <c r="G1555" s="99">
        <v>16</v>
      </c>
    </row>
    <row r="1556" spans="1:7" x14ac:dyDescent="0.25">
      <c r="A1556" s="116" t="s">
        <v>2556</v>
      </c>
      <c r="B1556" s="117" t="s">
        <v>3862</v>
      </c>
      <c r="C1556" s="117" t="s">
        <v>1907</v>
      </c>
      <c r="D1556" s="117" t="s">
        <v>2602</v>
      </c>
      <c r="E1556" s="118" t="s">
        <v>3873</v>
      </c>
      <c r="F1556" s="119" t="s">
        <v>238</v>
      </c>
      <c r="G1556" s="120">
        <v>16</v>
      </c>
    </row>
    <row r="1557" spans="1:7" x14ac:dyDescent="0.25">
      <c r="A1557" s="90" t="s">
        <v>3874</v>
      </c>
      <c r="B1557" s="91" t="s">
        <v>3862</v>
      </c>
      <c r="C1557" s="91" t="s">
        <v>54</v>
      </c>
      <c r="D1557" s="91" t="s">
        <v>3875</v>
      </c>
      <c r="E1557" s="92" t="s">
        <v>3876</v>
      </c>
      <c r="F1557" s="93" t="s">
        <v>238</v>
      </c>
      <c r="G1557" s="99">
        <v>15</v>
      </c>
    </row>
    <row r="1558" spans="1:7" x14ac:dyDescent="0.25">
      <c r="A1558" s="116" t="s">
        <v>3877</v>
      </c>
      <c r="B1558" s="117" t="s">
        <v>3862</v>
      </c>
      <c r="C1558" s="117" t="s">
        <v>1950</v>
      </c>
      <c r="D1558" s="117" t="s">
        <v>2602</v>
      </c>
      <c r="E1558" s="118" t="s">
        <v>3878</v>
      </c>
      <c r="F1558" s="119" t="s">
        <v>238</v>
      </c>
      <c r="G1558" s="120">
        <v>15</v>
      </c>
    </row>
    <row r="1559" spans="1:7" x14ac:dyDescent="0.25">
      <c r="A1559" s="116"/>
      <c r="B1559" s="117"/>
      <c r="C1559" s="117"/>
      <c r="D1559" s="117"/>
      <c r="E1559" s="151" t="s">
        <v>3723</v>
      </c>
      <c r="F1559" s="119"/>
      <c r="G1559" s="120"/>
    </row>
    <row r="1560" spans="1:7" x14ac:dyDescent="0.25">
      <c r="A1560" s="90" t="s">
        <v>3879</v>
      </c>
      <c r="B1560" s="91" t="s">
        <v>3862</v>
      </c>
      <c r="C1560" s="91" t="s">
        <v>58</v>
      </c>
      <c r="D1560" s="91" t="s">
        <v>3730</v>
      </c>
      <c r="E1560" s="92" t="s">
        <v>3731</v>
      </c>
      <c r="F1560" s="93" t="s">
        <v>180</v>
      </c>
      <c r="G1560" s="100">
        <v>0.89</v>
      </c>
    </row>
    <row r="1561" spans="1:7" x14ac:dyDescent="0.25">
      <c r="A1561" s="90" t="s">
        <v>3880</v>
      </c>
      <c r="B1561" s="91" t="s">
        <v>3862</v>
      </c>
      <c r="C1561" s="91" t="s">
        <v>2005</v>
      </c>
      <c r="D1561" s="91" t="s">
        <v>3881</v>
      </c>
      <c r="E1561" s="92" t="s">
        <v>3882</v>
      </c>
      <c r="F1561" s="93" t="s">
        <v>180</v>
      </c>
      <c r="G1561" s="100">
        <v>0.89</v>
      </c>
    </row>
    <row r="1562" spans="1:7" x14ac:dyDescent="0.25">
      <c r="A1562" s="90" t="s">
        <v>3883</v>
      </c>
      <c r="B1562" s="91" t="s">
        <v>3862</v>
      </c>
      <c r="C1562" s="91" t="s">
        <v>62</v>
      </c>
      <c r="D1562" s="91" t="s">
        <v>3149</v>
      </c>
      <c r="E1562" s="92" t="s">
        <v>3150</v>
      </c>
      <c r="F1562" s="93" t="s">
        <v>180</v>
      </c>
      <c r="G1562" s="100">
        <v>0.89</v>
      </c>
    </row>
    <row r="1563" spans="1:7" x14ac:dyDescent="0.25">
      <c r="A1563" s="90" t="s">
        <v>3884</v>
      </c>
      <c r="B1563" s="91" t="s">
        <v>3862</v>
      </c>
      <c r="C1563" s="91" t="s">
        <v>2013</v>
      </c>
      <c r="D1563" s="91" t="s">
        <v>3851</v>
      </c>
      <c r="E1563" s="92" t="s">
        <v>3852</v>
      </c>
      <c r="F1563" s="93" t="s">
        <v>180</v>
      </c>
      <c r="G1563" s="100">
        <v>16.059999999999999</v>
      </c>
    </row>
    <row r="1564" spans="1:7" x14ac:dyDescent="0.25">
      <c r="A1564" s="90" t="s">
        <v>3885</v>
      </c>
      <c r="B1564" s="91" t="s">
        <v>3862</v>
      </c>
      <c r="C1564" s="91" t="s">
        <v>2017</v>
      </c>
      <c r="D1564" s="91" t="s">
        <v>3886</v>
      </c>
      <c r="E1564" s="92" t="s">
        <v>3887</v>
      </c>
      <c r="F1564" s="93" t="s">
        <v>210</v>
      </c>
      <c r="G1564" s="97">
        <v>1.7289000000000001</v>
      </c>
    </row>
    <row r="1565" spans="1:7" ht="22.5" x14ac:dyDescent="0.25">
      <c r="A1565" s="90" t="s">
        <v>3888</v>
      </c>
      <c r="B1565" s="91" t="s">
        <v>3862</v>
      </c>
      <c r="C1565" s="91" t="s">
        <v>70</v>
      </c>
      <c r="D1565" s="91" t="s">
        <v>2623</v>
      </c>
      <c r="E1565" s="92" t="s">
        <v>2624</v>
      </c>
      <c r="F1565" s="93" t="s">
        <v>238</v>
      </c>
      <c r="G1565" s="99">
        <v>44</v>
      </c>
    </row>
    <row r="1566" spans="1:7" x14ac:dyDescent="0.25">
      <c r="A1566" s="90" t="s">
        <v>3889</v>
      </c>
      <c r="B1566" s="91" t="s">
        <v>3862</v>
      </c>
      <c r="C1566" s="91" t="s">
        <v>2040</v>
      </c>
      <c r="D1566" s="91" t="s">
        <v>3890</v>
      </c>
      <c r="E1566" s="92" t="s">
        <v>3891</v>
      </c>
      <c r="F1566" s="93" t="s">
        <v>238</v>
      </c>
      <c r="G1566" s="99">
        <v>44</v>
      </c>
    </row>
    <row r="1567" spans="1:7" x14ac:dyDescent="0.25">
      <c r="A1567" s="90" t="s">
        <v>3892</v>
      </c>
      <c r="B1567" s="91" t="s">
        <v>3862</v>
      </c>
      <c r="C1567" s="91" t="s">
        <v>2478</v>
      </c>
      <c r="D1567" s="91" t="s">
        <v>3893</v>
      </c>
      <c r="E1567" s="92" t="s">
        <v>3894</v>
      </c>
      <c r="F1567" s="93" t="s">
        <v>214</v>
      </c>
      <c r="G1567" s="100">
        <v>0.44</v>
      </c>
    </row>
    <row r="1568" spans="1:7" x14ac:dyDescent="0.25">
      <c r="A1568" s="90" t="s">
        <v>3895</v>
      </c>
      <c r="B1568" s="91" t="s">
        <v>3862</v>
      </c>
      <c r="C1568" s="91" t="s">
        <v>91</v>
      </c>
      <c r="D1568" s="91" t="s">
        <v>3232</v>
      </c>
      <c r="E1568" s="92" t="s">
        <v>3233</v>
      </c>
      <c r="F1568" s="93" t="s">
        <v>238</v>
      </c>
      <c r="G1568" s="99">
        <v>9</v>
      </c>
    </row>
    <row r="1569" spans="1:7" ht="22.5" x14ac:dyDescent="0.25">
      <c r="A1569" s="90" t="s">
        <v>3896</v>
      </c>
      <c r="B1569" s="91" t="s">
        <v>3862</v>
      </c>
      <c r="C1569" s="91" t="s">
        <v>207</v>
      </c>
      <c r="D1569" s="91" t="s">
        <v>3897</v>
      </c>
      <c r="E1569" s="92" t="s">
        <v>3898</v>
      </c>
      <c r="F1569" s="93" t="s">
        <v>1827</v>
      </c>
      <c r="G1569" s="98">
        <v>0.9</v>
      </c>
    </row>
    <row r="1570" spans="1:7" x14ac:dyDescent="0.25">
      <c r="A1570" s="79" t="s">
        <v>235</v>
      </c>
      <c r="B1570" s="299" t="s">
        <v>3899</v>
      </c>
      <c r="C1570" s="299"/>
      <c r="D1570" s="299"/>
      <c r="E1570" s="80" t="s">
        <v>3900</v>
      </c>
      <c r="F1570" s="81"/>
      <c r="G1570" s="82"/>
    </row>
    <row r="1571" spans="1:7" x14ac:dyDescent="0.25">
      <c r="A1571" s="109"/>
      <c r="B1571" s="110"/>
      <c r="C1571" s="110"/>
      <c r="D1571" s="110"/>
      <c r="E1571" s="111" t="s">
        <v>2288</v>
      </c>
      <c r="F1571" s="112"/>
      <c r="G1571" s="113"/>
    </row>
    <row r="1572" spans="1:7" x14ac:dyDescent="0.25">
      <c r="A1572" s="90" t="s">
        <v>328</v>
      </c>
      <c r="B1572" s="91" t="s">
        <v>3899</v>
      </c>
      <c r="C1572" s="91" t="s">
        <v>40</v>
      </c>
      <c r="D1572" s="91" t="s">
        <v>3901</v>
      </c>
      <c r="E1572" s="92" t="s">
        <v>3902</v>
      </c>
      <c r="F1572" s="93" t="s">
        <v>238</v>
      </c>
      <c r="G1572" s="99">
        <v>1</v>
      </c>
    </row>
    <row r="1573" spans="1:7" x14ac:dyDescent="0.25">
      <c r="A1573" s="116" t="s">
        <v>330</v>
      </c>
      <c r="B1573" s="117" t="s">
        <v>3899</v>
      </c>
      <c r="C1573" s="117" t="s">
        <v>165</v>
      </c>
      <c r="D1573" s="117" t="s">
        <v>3903</v>
      </c>
      <c r="E1573" s="118" t="s">
        <v>3904</v>
      </c>
      <c r="F1573" s="119" t="s">
        <v>238</v>
      </c>
      <c r="G1573" s="120">
        <v>1</v>
      </c>
    </row>
    <row r="1574" spans="1:7" x14ac:dyDescent="0.25">
      <c r="A1574" s="90" t="s">
        <v>334</v>
      </c>
      <c r="B1574" s="91" t="s">
        <v>3899</v>
      </c>
      <c r="C1574" s="91" t="s">
        <v>41</v>
      </c>
      <c r="D1574" s="91" t="s">
        <v>3905</v>
      </c>
      <c r="E1574" s="92" t="s">
        <v>3906</v>
      </c>
      <c r="F1574" s="93" t="s">
        <v>238</v>
      </c>
      <c r="G1574" s="99">
        <v>15</v>
      </c>
    </row>
    <row r="1575" spans="1:7" x14ac:dyDescent="0.25">
      <c r="A1575" s="116" t="s">
        <v>336</v>
      </c>
      <c r="B1575" s="117" t="s">
        <v>3899</v>
      </c>
      <c r="C1575" s="117" t="s">
        <v>283</v>
      </c>
      <c r="D1575" s="117" t="s">
        <v>3907</v>
      </c>
      <c r="E1575" s="118" t="s">
        <v>3908</v>
      </c>
      <c r="F1575" s="119" t="s">
        <v>238</v>
      </c>
      <c r="G1575" s="120">
        <v>15</v>
      </c>
    </row>
    <row r="1576" spans="1:7" x14ac:dyDescent="0.25">
      <c r="A1576" s="90" t="s">
        <v>3164</v>
      </c>
      <c r="B1576" s="91" t="s">
        <v>3899</v>
      </c>
      <c r="C1576" s="91" t="s">
        <v>44</v>
      </c>
      <c r="D1576" s="91" t="s">
        <v>3909</v>
      </c>
      <c r="E1576" s="92" t="s">
        <v>3910</v>
      </c>
      <c r="F1576" s="93" t="s">
        <v>222</v>
      </c>
      <c r="G1576" s="99">
        <v>6</v>
      </c>
    </row>
    <row r="1577" spans="1:7" x14ac:dyDescent="0.25">
      <c r="A1577" s="116" t="s">
        <v>3168</v>
      </c>
      <c r="B1577" s="117" t="s">
        <v>3899</v>
      </c>
      <c r="C1577" s="117" t="s">
        <v>1817</v>
      </c>
      <c r="D1577" s="117" t="s">
        <v>2602</v>
      </c>
      <c r="E1577" s="118" t="s">
        <v>3911</v>
      </c>
      <c r="F1577" s="119" t="s">
        <v>238</v>
      </c>
      <c r="G1577" s="120">
        <v>6</v>
      </c>
    </row>
    <row r="1578" spans="1:7" x14ac:dyDescent="0.25">
      <c r="A1578" s="90" t="s">
        <v>3172</v>
      </c>
      <c r="B1578" s="91" t="s">
        <v>3899</v>
      </c>
      <c r="C1578" s="91" t="s">
        <v>46</v>
      </c>
      <c r="D1578" s="91" t="s">
        <v>3912</v>
      </c>
      <c r="E1578" s="92" t="s">
        <v>3913</v>
      </c>
      <c r="F1578" s="93" t="s">
        <v>238</v>
      </c>
      <c r="G1578" s="99">
        <v>14</v>
      </c>
    </row>
    <row r="1579" spans="1:7" x14ac:dyDescent="0.25">
      <c r="A1579" s="116" t="s">
        <v>3176</v>
      </c>
      <c r="B1579" s="117" t="s">
        <v>3899</v>
      </c>
      <c r="C1579" s="117" t="s">
        <v>182</v>
      </c>
      <c r="D1579" s="117" t="s">
        <v>2602</v>
      </c>
      <c r="E1579" s="118" t="s">
        <v>3914</v>
      </c>
      <c r="F1579" s="119" t="s">
        <v>238</v>
      </c>
      <c r="G1579" s="120">
        <v>14</v>
      </c>
    </row>
    <row r="1580" spans="1:7" ht="33.75" x14ac:dyDescent="0.25">
      <c r="A1580" s="90" t="s">
        <v>3180</v>
      </c>
      <c r="B1580" s="91" t="s">
        <v>3899</v>
      </c>
      <c r="C1580" s="91" t="s">
        <v>50</v>
      </c>
      <c r="D1580" s="91" t="s">
        <v>3705</v>
      </c>
      <c r="E1580" s="92" t="s">
        <v>3706</v>
      </c>
      <c r="F1580" s="93" t="s">
        <v>238</v>
      </c>
      <c r="G1580" s="99">
        <v>36</v>
      </c>
    </row>
    <row r="1581" spans="1:7" x14ac:dyDescent="0.25">
      <c r="A1581" s="116" t="s">
        <v>3184</v>
      </c>
      <c r="B1581" s="117" t="s">
        <v>3899</v>
      </c>
      <c r="C1581" s="117" t="s">
        <v>1907</v>
      </c>
      <c r="D1581" s="117" t="s">
        <v>2602</v>
      </c>
      <c r="E1581" s="118" t="s">
        <v>3915</v>
      </c>
      <c r="F1581" s="119" t="s">
        <v>238</v>
      </c>
      <c r="G1581" s="120">
        <v>18</v>
      </c>
    </row>
    <row r="1582" spans="1:7" x14ac:dyDescent="0.25">
      <c r="A1582" s="116" t="s">
        <v>3188</v>
      </c>
      <c r="B1582" s="117" t="s">
        <v>3899</v>
      </c>
      <c r="C1582" s="117" t="s">
        <v>1911</v>
      </c>
      <c r="D1582" s="117" t="s">
        <v>2602</v>
      </c>
      <c r="E1582" s="118" t="s">
        <v>3916</v>
      </c>
      <c r="F1582" s="119" t="s">
        <v>238</v>
      </c>
      <c r="G1582" s="120">
        <v>18</v>
      </c>
    </row>
    <row r="1583" spans="1:7" ht="22.5" x14ac:dyDescent="0.25">
      <c r="A1583" s="90" t="s">
        <v>3917</v>
      </c>
      <c r="B1583" s="91" t="s">
        <v>3899</v>
      </c>
      <c r="C1583" s="91" t="s">
        <v>54</v>
      </c>
      <c r="D1583" s="91" t="s">
        <v>3918</v>
      </c>
      <c r="E1583" s="92" t="s">
        <v>3919</v>
      </c>
      <c r="F1583" s="93" t="s">
        <v>238</v>
      </c>
      <c r="G1583" s="99">
        <v>17</v>
      </c>
    </row>
    <row r="1584" spans="1:7" x14ac:dyDescent="0.25">
      <c r="A1584" s="116" t="s">
        <v>3920</v>
      </c>
      <c r="B1584" s="117" t="s">
        <v>3899</v>
      </c>
      <c r="C1584" s="117" t="s">
        <v>1950</v>
      </c>
      <c r="D1584" s="117" t="s">
        <v>2602</v>
      </c>
      <c r="E1584" s="118" t="s">
        <v>3921</v>
      </c>
      <c r="F1584" s="119" t="s">
        <v>238</v>
      </c>
      <c r="G1584" s="120">
        <v>17</v>
      </c>
    </row>
    <row r="1585" spans="1:7" x14ac:dyDescent="0.25">
      <c r="A1585" s="90" t="s">
        <v>3922</v>
      </c>
      <c r="B1585" s="91" t="s">
        <v>3899</v>
      </c>
      <c r="C1585" s="91" t="s">
        <v>58</v>
      </c>
      <c r="D1585" s="91" t="s">
        <v>3905</v>
      </c>
      <c r="E1585" s="92" t="s">
        <v>3906</v>
      </c>
      <c r="F1585" s="93" t="s">
        <v>238</v>
      </c>
      <c r="G1585" s="99">
        <v>20</v>
      </c>
    </row>
    <row r="1586" spans="1:7" x14ac:dyDescent="0.25">
      <c r="A1586" s="116" t="s">
        <v>3923</v>
      </c>
      <c r="B1586" s="117" t="s">
        <v>3899</v>
      </c>
      <c r="C1586" s="117" t="s">
        <v>2005</v>
      </c>
      <c r="D1586" s="117" t="s">
        <v>2602</v>
      </c>
      <c r="E1586" s="118" t="s">
        <v>3924</v>
      </c>
      <c r="F1586" s="119" t="s">
        <v>238</v>
      </c>
      <c r="G1586" s="120">
        <v>20</v>
      </c>
    </row>
    <row r="1587" spans="1:7" x14ac:dyDescent="0.25">
      <c r="A1587" s="116" t="s">
        <v>3925</v>
      </c>
      <c r="B1587" s="117" t="s">
        <v>3899</v>
      </c>
      <c r="C1587" s="117" t="s">
        <v>2441</v>
      </c>
      <c r="D1587" s="117" t="s">
        <v>2602</v>
      </c>
      <c r="E1587" s="118" t="s">
        <v>3926</v>
      </c>
      <c r="F1587" s="119" t="s">
        <v>238</v>
      </c>
      <c r="G1587" s="120">
        <v>1000</v>
      </c>
    </row>
    <row r="1588" spans="1:7" x14ac:dyDescent="0.25">
      <c r="A1588" s="90" t="s">
        <v>3927</v>
      </c>
      <c r="B1588" s="91" t="s">
        <v>3899</v>
      </c>
      <c r="C1588" s="91" t="s">
        <v>62</v>
      </c>
      <c r="D1588" s="91" t="s">
        <v>469</v>
      </c>
      <c r="E1588" s="92" t="s">
        <v>470</v>
      </c>
      <c r="F1588" s="93" t="s">
        <v>238</v>
      </c>
      <c r="G1588" s="99">
        <v>18</v>
      </c>
    </row>
    <row r="1589" spans="1:7" x14ac:dyDescent="0.25">
      <c r="A1589" s="90" t="s">
        <v>3928</v>
      </c>
      <c r="B1589" s="91" t="s">
        <v>3899</v>
      </c>
      <c r="C1589" s="91" t="s">
        <v>2013</v>
      </c>
      <c r="D1589" s="91" t="s">
        <v>473</v>
      </c>
      <c r="E1589" s="92" t="s">
        <v>474</v>
      </c>
      <c r="F1589" s="93" t="s">
        <v>238</v>
      </c>
      <c r="G1589" s="99">
        <v>18</v>
      </c>
    </row>
    <row r="1590" spans="1:7" x14ac:dyDescent="0.25">
      <c r="A1590" s="90" t="s">
        <v>3929</v>
      </c>
      <c r="B1590" s="91" t="s">
        <v>3899</v>
      </c>
      <c r="C1590" s="91" t="s">
        <v>70</v>
      </c>
      <c r="D1590" s="91" t="s">
        <v>3710</v>
      </c>
      <c r="E1590" s="92" t="s">
        <v>3711</v>
      </c>
      <c r="F1590" s="93" t="s">
        <v>238</v>
      </c>
      <c r="G1590" s="99">
        <v>14</v>
      </c>
    </row>
    <row r="1591" spans="1:7" x14ac:dyDescent="0.25">
      <c r="A1591" s="116" t="s">
        <v>3930</v>
      </c>
      <c r="B1591" s="117" t="s">
        <v>3899</v>
      </c>
      <c r="C1591" s="117" t="s">
        <v>2040</v>
      </c>
      <c r="D1591" s="117" t="s">
        <v>2602</v>
      </c>
      <c r="E1591" s="118" t="s">
        <v>3931</v>
      </c>
      <c r="F1591" s="119" t="s">
        <v>238</v>
      </c>
      <c r="G1591" s="120">
        <v>14</v>
      </c>
    </row>
    <row r="1592" spans="1:7" x14ac:dyDescent="0.25">
      <c r="A1592" s="90" t="s">
        <v>3932</v>
      </c>
      <c r="B1592" s="91" t="s">
        <v>3899</v>
      </c>
      <c r="C1592" s="91" t="s">
        <v>91</v>
      </c>
      <c r="D1592" s="91" t="s">
        <v>3719</v>
      </c>
      <c r="E1592" s="92" t="s">
        <v>3720</v>
      </c>
      <c r="F1592" s="93" t="s">
        <v>238</v>
      </c>
      <c r="G1592" s="99">
        <v>14</v>
      </c>
    </row>
    <row r="1593" spans="1:7" x14ac:dyDescent="0.25">
      <c r="A1593" s="116" t="s">
        <v>3933</v>
      </c>
      <c r="B1593" s="117" t="s">
        <v>3899</v>
      </c>
      <c r="C1593" s="117" t="s">
        <v>207</v>
      </c>
      <c r="D1593" s="117" t="s">
        <v>2602</v>
      </c>
      <c r="E1593" s="118" t="s">
        <v>3934</v>
      </c>
      <c r="F1593" s="119" t="s">
        <v>238</v>
      </c>
      <c r="G1593" s="120">
        <v>14</v>
      </c>
    </row>
    <row r="1594" spans="1:7" x14ac:dyDescent="0.25">
      <c r="A1594" s="90" t="s">
        <v>3935</v>
      </c>
      <c r="B1594" s="91" t="s">
        <v>3899</v>
      </c>
      <c r="C1594" s="91" t="s">
        <v>94</v>
      </c>
      <c r="D1594" s="91" t="s">
        <v>3936</v>
      </c>
      <c r="E1594" s="92" t="s">
        <v>3937</v>
      </c>
      <c r="F1594" s="93" t="s">
        <v>238</v>
      </c>
      <c r="G1594" s="99">
        <v>3</v>
      </c>
    </row>
    <row r="1595" spans="1:7" x14ac:dyDescent="0.25">
      <c r="A1595" s="116" t="s">
        <v>3938</v>
      </c>
      <c r="B1595" s="117" t="s">
        <v>3899</v>
      </c>
      <c r="C1595" s="117" t="s">
        <v>216</v>
      </c>
      <c r="D1595" s="117" t="s">
        <v>2602</v>
      </c>
      <c r="E1595" s="118" t="s">
        <v>3939</v>
      </c>
      <c r="F1595" s="119" t="s">
        <v>238</v>
      </c>
      <c r="G1595" s="120">
        <v>1</v>
      </c>
    </row>
    <row r="1596" spans="1:7" x14ac:dyDescent="0.25">
      <c r="A1596" s="116" t="s">
        <v>3940</v>
      </c>
      <c r="B1596" s="117" t="s">
        <v>3899</v>
      </c>
      <c r="C1596" s="117" t="s">
        <v>305</v>
      </c>
      <c r="D1596" s="117" t="s">
        <v>2602</v>
      </c>
      <c r="E1596" s="118" t="s">
        <v>3941</v>
      </c>
      <c r="F1596" s="119" t="s">
        <v>238</v>
      </c>
      <c r="G1596" s="120">
        <v>1</v>
      </c>
    </row>
    <row r="1597" spans="1:7" x14ac:dyDescent="0.25">
      <c r="A1597" s="116" t="s">
        <v>3942</v>
      </c>
      <c r="B1597" s="117" t="s">
        <v>3899</v>
      </c>
      <c r="C1597" s="117" t="s">
        <v>3754</v>
      </c>
      <c r="D1597" s="117" t="s">
        <v>2602</v>
      </c>
      <c r="E1597" s="118" t="s">
        <v>3943</v>
      </c>
      <c r="F1597" s="119" t="s">
        <v>238</v>
      </c>
      <c r="G1597" s="120">
        <v>1</v>
      </c>
    </row>
    <row r="1598" spans="1:7" x14ac:dyDescent="0.25">
      <c r="A1598" s="116"/>
      <c r="B1598" s="117"/>
      <c r="C1598" s="117"/>
      <c r="D1598" s="117"/>
      <c r="E1598" s="151" t="s">
        <v>3723</v>
      </c>
      <c r="F1598" s="119"/>
      <c r="G1598" s="120"/>
    </row>
    <row r="1599" spans="1:7" x14ac:dyDescent="0.25">
      <c r="A1599" s="90" t="s">
        <v>3944</v>
      </c>
      <c r="B1599" s="91" t="s">
        <v>3899</v>
      </c>
      <c r="C1599" s="91" t="s">
        <v>95</v>
      </c>
      <c r="D1599" s="91" t="s">
        <v>3137</v>
      </c>
      <c r="E1599" s="92" t="s">
        <v>3138</v>
      </c>
      <c r="F1599" s="93" t="s">
        <v>180</v>
      </c>
      <c r="G1599" s="99">
        <v>4</v>
      </c>
    </row>
    <row r="1600" spans="1:7" x14ac:dyDescent="0.25">
      <c r="A1600" s="90" t="s">
        <v>3945</v>
      </c>
      <c r="B1600" s="91" t="s">
        <v>3899</v>
      </c>
      <c r="C1600" s="91" t="s">
        <v>224</v>
      </c>
      <c r="D1600" s="91" t="s">
        <v>3784</v>
      </c>
      <c r="E1600" s="92" t="s">
        <v>3785</v>
      </c>
      <c r="F1600" s="93" t="s">
        <v>1827</v>
      </c>
      <c r="G1600" s="99">
        <v>20</v>
      </c>
    </row>
    <row r="1601" spans="1:7" ht="22.5" x14ac:dyDescent="0.25">
      <c r="A1601" s="90" t="s">
        <v>3946</v>
      </c>
      <c r="B1601" s="91" t="s">
        <v>3899</v>
      </c>
      <c r="C1601" s="91" t="s">
        <v>313</v>
      </c>
      <c r="D1601" s="91" t="s">
        <v>3140</v>
      </c>
      <c r="E1601" s="92" t="s">
        <v>3141</v>
      </c>
      <c r="F1601" s="93" t="s">
        <v>2011</v>
      </c>
      <c r="G1601" s="98">
        <v>10.199999999999999</v>
      </c>
    </row>
    <row r="1602" spans="1:7" x14ac:dyDescent="0.25">
      <c r="A1602" s="90" t="s">
        <v>3947</v>
      </c>
      <c r="B1602" s="91" t="s">
        <v>3899</v>
      </c>
      <c r="C1602" s="91" t="s">
        <v>3131</v>
      </c>
      <c r="D1602" s="91" t="s">
        <v>3948</v>
      </c>
      <c r="E1602" s="92" t="s">
        <v>3949</v>
      </c>
      <c r="F1602" s="93" t="s">
        <v>1827</v>
      </c>
      <c r="G1602" s="99">
        <v>60</v>
      </c>
    </row>
    <row r="1603" spans="1:7" ht="22.5" x14ac:dyDescent="0.25">
      <c r="A1603" s="90" t="s">
        <v>3950</v>
      </c>
      <c r="B1603" s="91" t="s">
        <v>3899</v>
      </c>
      <c r="C1603" s="91" t="s">
        <v>3134</v>
      </c>
      <c r="D1603" s="91" t="s">
        <v>3951</v>
      </c>
      <c r="E1603" s="92" t="s">
        <v>3952</v>
      </c>
      <c r="F1603" s="93" t="s">
        <v>2011</v>
      </c>
      <c r="G1603" s="98">
        <v>30.6</v>
      </c>
    </row>
    <row r="1604" spans="1:7" x14ac:dyDescent="0.25">
      <c r="A1604" s="90" t="s">
        <v>3953</v>
      </c>
      <c r="B1604" s="91" t="s">
        <v>3899</v>
      </c>
      <c r="C1604" s="91" t="s">
        <v>115</v>
      </c>
      <c r="D1604" s="91" t="s">
        <v>3149</v>
      </c>
      <c r="E1604" s="92" t="s">
        <v>3150</v>
      </c>
      <c r="F1604" s="93" t="s">
        <v>180</v>
      </c>
      <c r="G1604" s="98">
        <v>11.1</v>
      </c>
    </row>
    <row r="1605" spans="1:7" x14ac:dyDescent="0.25">
      <c r="A1605" s="90" t="s">
        <v>3954</v>
      </c>
      <c r="B1605" s="91" t="s">
        <v>3899</v>
      </c>
      <c r="C1605" s="91" t="s">
        <v>231</v>
      </c>
      <c r="D1605" s="91" t="s">
        <v>3025</v>
      </c>
      <c r="E1605" s="92" t="s">
        <v>3955</v>
      </c>
      <c r="F1605" s="93" t="s">
        <v>202</v>
      </c>
      <c r="G1605" s="100">
        <v>0.51</v>
      </c>
    </row>
    <row r="1606" spans="1:7" x14ac:dyDescent="0.25">
      <c r="A1606" s="90" t="s">
        <v>3956</v>
      </c>
      <c r="B1606" s="91" t="s">
        <v>3899</v>
      </c>
      <c r="C1606" s="91" t="s">
        <v>319</v>
      </c>
      <c r="D1606" s="91" t="s">
        <v>3886</v>
      </c>
      <c r="E1606" s="92" t="s">
        <v>3887</v>
      </c>
      <c r="F1606" s="93" t="s">
        <v>210</v>
      </c>
      <c r="G1606" s="101">
        <v>0.40799999999999997</v>
      </c>
    </row>
    <row r="1607" spans="1:7" x14ac:dyDescent="0.25">
      <c r="A1607" s="90" t="s">
        <v>3957</v>
      </c>
      <c r="B1607" s="91" t="s">
        <v>3899</v>
      </c>
      <c r="C1607" s="91" t="s">
        <v>323</v>
      </c>
      <c r="D1607" s="91" t="s">
        <v>3025</v>
      </c>
      <c r="E1607" s="92" t="s">
        <v>3858</v>
      </c>
      <c r="F1607" s="93" t="s">
        <v>202</v>
      </c>
      <c r="G1607" s="97">
        <v>9.1800000000000007E-2</v>
      </c>
    </row>
    <row r="1608" spans="1:7" ht="33.75" x14ac:dyDescent="0.25">
      <c r="A1608" s="90" t="s">
        <v>3958</v>
      </c>
      <c r="B1608" s="91" t="s">
        <v>3899</v>
      </c>
      <c r="C1608" s="91" t="s">
        <v>2520</v>
      </c>
      <c r="D1608" s="91" t="s">
        <v>3959</v>
      </c>
      <c r="E1608" s="92" t="s">
        <v>3960</v>
      </c>
      <c r="F1608" s="93" t="s">
        <v>210</v>
      </c>
      <c r="G1608" s="97">
        <v>0.12239999999999999</v>
      </c>
    </row>
    <row r="1609" spans="1:7" x14ac:dyDescent="0.25">
      <c r="A1609" s="90" t="s">
        <v>3961</v>
      </c>
      <c r="B1609" s="91" t="s">
        <v>3899</v>
      </c>
      <c r="C1609" s="91" t="s">
        <v>235</v>
      </c>
      <c r="D1609" s="91" t="s">
        <v>3232</v>
      </c>
      <c r="E1609" s="92" t="s">
        <v>3233</v>
      </c>
      <c r="F1609" s="93" t="s">
        <v>238</v>
      </c>
      <c r="G1609" s="99">
        <v>17</v>
      </c>
    </row>
    <row r="1610" spans="1:7" ht="22.5" x14ac:dyDescent="0.25">
      <c r="A1610" s="90" t="s">
        <v>3962</v>
      </c>
      <c r="B1610" s="91" t="s">
        <v>3899</v>
      </c>
      <c r="C1610" s="91" t="s">
        <v>328</v>
      </c>
      <c r="D1610" s="91" t="s">
        <v>3963</v>
      </c>
      <c r="E1610" s="92" t="s">
        <v>3964</v>
      </c>
      <c r="F1610" s="93" t="s">
        <v>1827</v>
      </c>
      <c r="G1610" s="98">
        <v>1.7</v>
      </c>
    </row>
    <row r="1611" spans="1:7" x14ac:dyDescent="0.25">
      <c r="A1611" s="79" t="s">
        <v>240</v>
      </c>
      <c r="B1611" s="299" t="s">
        <v>3965</v>
      </c>
      <c r="C1611" s="299"/>
      <c r="D1611" s="299"/>
      <c r="E1611" s="80" t="s">
        <v>3966</v>
      </c>
      <c r="F1611" s="81"/>
      <c r="G1611" s="82"/>
    </row>
    <row r="1612" spans="1:7" x14ac:dyDescent="0.25">
      <c r="A1612" s="109"/>
      <c r="B1612" s="110"/>
      <c r="C1612" s="110"/>
      <c r="D1612" s="110"/>
      <c r="E1612" s="111" t="s">
        <v>2288</v>
      </c>
      <c r="F1612" s="112"/>
      <c r="G1612" s="113"/>
    </row>
    <row r="1613" spans="1:7" x14ac:dyDescent="0.25">
      <c r="A1613" s="85"/>
      <c r="B1613" s="125"/>
      <c r="C1613" s="125"/>
      <c r="D1613" s="125"/>
      <c r="E1613" s="126" t="s">
        <v>3967</v>
      </c>
      <c r="F1613" s="86"/>
      <c r="G1613" s="87"/>
    </row>
    <row r="1614" spans="1:7" x14ac:dyDescent="0.25">
      <c r="A1614" s="90" t="s">
        <v>243</v>
      </c>
      <c r="B1614" s="91" t="s">
        <v>3965</v>
      </c>
      <c r="C1614" s="91" t="s">
        <v>40</v>
      </c>
      <c r="D1614" s="91" t="s">
        <v>3968</v>
      </c>
      <c r="E1614" s="92" t="s">
        <v>3969</v>
      </c>
      <c r="F1614" s="93" t="s">
        <v>238</v>
      </c>
      <c r="G1614" s="99">
        <v>1</v>
      </c>
    </row>
    <row r="1615" spans="1:7" x14ac:dyDescent="0.25">
      <c r="A1615" s="116" t="s">
        <v>247</v>
      </c>
      <c r="B1615" s="117" t="s">
        <v>3965</v>
      </c>
      <c r="C1615" s="117" t="s">
        <v>165</v>
      </c>
      <c r="D1615" s="117" t="s">
        <v>2602</v>
      </c>
      <c r="E1615" s="118" t="s">
        <v>3970</v>
      </c>
      <c r="F1615" s="119" t="s">
        <v>238</v>
      </c>
      <c r="G1615" s="120">
        <v>1</v>
      </c>
    </row>
    <row r="1616" spans="1:7" x14ac:dyDescent="0.25">
      <c r="A1616" s="90" t="s">
        <v>2081</v>
      </c>
      <c r="B1616" s="91" t="s">
        <v>3965</v>
      </c>
      <c r="C1616" s="91" t="s">
        <v>41</v>
      </c>
      <c r="D1616" s="91" t="s">
        <v>3719</v>
      </c>
      <c r="E1616" s="92" t="s">
        <v>3720</v>
      </c>
      <c r="F1616" s="93" t="s">
        <v>238</v>
      </c>
      <c r="G1616" s="99">
        <v>1</v>
      </c>
    </row>
    <row r="1617" spans="1:7" x14ac:dyDescent="0.25">
      <c r="A1617" s="116" t="s">
        <v>2570</v>
      </c>
      <c r="B1617" s="117" t="s">
        <v>3965</v>
      </c>
      <c r="C1617" s="117" t="s">
        <v>283</v>
      </c>
      <c r="D1617" s="117" t="s">
        <v>2602</v>
      </c>
      <c r="E1617" s="118" t="s">
        <v>3971</v>
      </c>
      <c r="F1617" s="119" t="s">
        <v>238</v>
      </c>
      <c r="G1617" s="120">
        <v>1</v>
      </c>
    </row>
    <row r="1618" spans="1:7" x14ac:dyDescent="0.25">
      <c r="A1618" s="90" t="s">
        <v>2574</v>
      </c>
      <c r="B1618" s="91" t="s">
        <v>3965</v>
      </c>
      <c r="C1618" s="91" t="s">
        <v>44</v>
      </c>
      <c r="D1618" s="91" t="s">
        <v>3710</v>
      </c>
      <c r="E1618" s="92" t="s">
        <v>3711</v>
      </c>
      <c r="F1618" s="93" t="s">
        <v>238</v>
      </c>
      <c r="G1618" s="99">
        <v>1</v>
      </c>
    </row>
    <row r="1619" spans="1:7" x14ac:dyDescent="0.25">
      <c r="A1619" s="116" t="s">
        <v>2578</v>
      </c>
      <c r="B1619" s="117" t="s">
        <v>3965</v>
      </c>
      <c r="C1619" s="117" t="s">
        <v>1817</v>
      </c>
      <c r="D1619" s="117" t="s">
        <v>2602</v>
      </c>
      <c r="E1619" s="118" t="s">
        <v>3972</v>
      </c>
      <c r="F1619" s="119" t="s">
        <v>238</v>
      </c>
      <c r="G1619" s="120">
        <v>1</v>
      </c>
    </row>
    <row r="1620" spans="1:7" x14ac:dyDescent="0.25">
      <c r="A1620" s="90" t="s">
        <v>2582</v>
      </c>
      <c r="B1620" s="91" t="s">
        <v>3965</v>
      </c>
      <c r="C1620" s="91" t="s">
        <v>46</v>
      </c>
      <c r="D1620" s="91" t="s">
        <v>3719</v>
      </c>
      <c r="E1620" s="92" t="s">
        <v>3720</v>
      </c>
      <c r="F1620" s="93" t="s">
        <v>238</v>
      </c>
      <c r="G1620" s="99">
        <v>12</v>
      </c>
    </row>
    <row r="1621" spans="1:7" x14ac:dyDescent="0.25">
      <c r="A1621" s="116" t="s">
        <v>3973</v>
      </c>
      <c r="B1621" s="117" t="s">
        <v>3965</v>
      </c>
      <c r="C1621" s="117" t="s">
        <v>182</v>
      </c>
      <c r="D1621" s="117" t="s">
        <v>2602</v>
      </c>
      <c r="E1621" s="118" t="s">
        <v>3974</v>
      </c>
      <c r="F1621" s="119" t="s">
        <v>238</v>
      </c>
      <c r="G1621" s="120">
        <v>2</v>
      </c>
    </row>
    <row r="1622" spans="1:7" x14ac:dyDescent="0.25">
      <c r="A1622" s="116" t="s">
        <v>3975</v>
      </c>
      <c r="B1622" s="117" t="s">
        <v>3965</v>
      </c>
      <c r="C1622" s="117" t="s">
        <v>1884</v>
      </c>
      <c r="D1622" s="117" t="s">
        <v>2602</v>
      </c>
      <c r="E1622" s="118" t="s">
        <v>3976</v>
      </c>
      <c r="F1622" s="119" t="s">
        <v>238</v>
      </c>
      <c r="G1622" s="120">
        <v>1</v>
      </c>
    </row>
    <row r="1623" spans="1:7" x14ac:dyDescent="0.25">
      <c r="A1623" s="116" t="s">
        <v>3977</v>
      </c>
      <c r="B1623" s="117" t="s">
        <v>3965</v>
      </c>
      <c r="C1623" s="117" t="s">
        <v>1888</v>
      </c>
      <c r="D1623" s="117" t="s">
        <v>2602</v>
      </c>
      <c r="E1623" s="118" t="s">
        <v>3978</v>
      </c>
      <c r="F1623" s="119" t="s">
        <v>238</v>
      </c>
      <c r="G1623" s="120">
        <v>3</v>
      </c>
    </row>
    <row r="1624" spans="1:7" x14ac:dyDescent="0.25">
      <c r="A1624" s="116" t="s">
        <v>3979</v>
      </c>
      <c r="B1624" s="117" t="s">
        <v>3965</v>
      </c>
      <c r="C1624" s="117" t="s">
        <v>1892</v>
      </c>
      <c r="D1624" s="117" t="s">
        <v>2602</v>
      </c>
      <c r="E1624" s="118" t="s">
        <v>3980</v>
      </c>
      <c r="F1624" s="119" t="s">
        <v>238</v>
      </c>
      <c r="G1624" s="120">
        <v>1</v>
      </c>
    </row>
    <row r="1625" spans="1:7" x14ac:dyDescent="0.25">
      <c r="A1625" s="116" t="s">
        <v>3981</v>
      </c>
      <c r="B1625" s="117" t="s">
        <v>3965</v>
      </c>
      <c r="C1625" s="117" t="s">
        <v>1896</v>
      </c>
      <c r="D1625" s="117" t="s">
        <v>2602</v>
      </c>
      <c r="E1625" s="118" t="s">
        <v>3982</v>
      </c>
      <c r="F1625" s="119" t="s">
        <v>238</v>
      </c>
      <c r="G1625" s="120">
        <v>2</v>
      </c>
    </row>
    <row r="1626" spans="1:7" x14ac:dyDescent="0.25">
      <c r="A1626" s="116" t="s">
        <v>3983</v>
      </c>
      <c r="B1626" s="117" t="s">
        <v>3965</v>
      </c>
      <c r="C1626" s="117" t="s">
        <v>1900</v>
      </c>
      <c r="D1626" s="117" t="s">
        <v>2602</v>
      </c>
      <c r="E1626" s="118" t="s">
        <v>3984</v>
      </c>
      <c r="F1626" s="119" t="s">
        <v>238</v>
      </c>
      <c r="G1626" s="120">
        <v>3</v>
      </c>
    </row>
    <row r="1627" spans="1:7" ht="22.5" x14ac:dyDescent="0.25">
      <c r="A1627" s="90" t="s">
        <v>3985</v>
      </c>
      <c r="B1627" s="91" t="s">
        <v>3965</v>
      </c>
      <c r="C1627" s="91" t="s">
        <v>50</v>
      </c>
      <c r="D1627" s="91" t="s">
        <v>3986</v>
      </c>
      <c r="E1627" s="92" t="s">
        <v>3987</v>
      </c>
      <c r="F1627" s="93" t="s">
        <v>238</v>
      </c>
      <c r="G1627" s="99">
        <v>1</v>
      </c>
    </row>
    <row r="1628" spans="1:7" x14ac:dyDescent="0.25">
      <c r="A1628" s="116" t="s">
        <v>3988</v>
      </c>
      <c r="B1628" s="117" t="s">
        <v>3965</v>
      </c>
      <c r="C1628" s="117" t="s">
        <v>1907</v>
      </c>
      <c r="D1628" s="117" t="s">
        <v>2602</v>
      </c>
      <c r="E1628" s="118" t="s">
        <v>3989</v>
      </c>
      <c r="F1628" s="119" t="s">
        <v>238</v>
      </c>
      <c r="G1628" s="120">
        <v>1</v>
      </c>
    </row>
    <row r="1629" spans="1:7" x14ac:dyDescent="0.25">
      <c r="A1629" s="90" t="s">
        <v>3990</v>
      </c>
      <c r="B1629" s="91" t="s">
        <v>3965</v>
      </c>
      <c r="C1629" s="91" t="s">
        <v>54</v>
      </c>
      <c r="D1629" s="91" t="s">
        <v>3991</v>
      </c>
      <c r="E1629" s="92" t="s">
        <v>3992</v>
      </c>
      <c r="F1629" s="93" t="s">
        <v>238</v>
      </c>
      <c r="G1629" s="99">
        <v>3</v>
      </c>
    </row>
    <row r="1630" spans="1:7" x14ac:dyDescent="0.25">
      <c r="A1630" s="116" t="s">
        <v>3993</v>
      </c>
      <c r="B1630" s="117" t="s">
        <v>3965</v>
      </c>
      <c r="C1630" s="117" t="s">
        <v>1950</v>
      </c>
      <c r="D1630" s="117" t="s">
        <v>2602</v>
      </c>
      <c r="E1630" s="118" t="s">
        <v>3994</v>
      </c>
      <c r="F1630" s="119" t="s">
        <v>238</v>
      </c>
      <c r="G1630" s="120">
        <v>1</v>
      </c>
    </row>
    <row r="1631" spans="1:7" x14ac:dyDescent="0.25">
      <c r="A1631" s="116" t="s">
        <v>3995</v>
      </c>
      <c r="B1631" s="117" t="s">
        <v>3965</v>
      </c>
      <c r="C1631" s="117" t="s">
        <v>1954</v>
      </c>
      <c r="D1631" s="117" t="s">
        <v>2602</v>
      </c>
      <c r="E1631" s="118" t="s">
        <v>3996</v>
      </c>
      <c r="F1631" s="119" t="s">
        <v>238</v>
      </c>
      <c r="G1631" s="120">
        <v>1</v>
      </c>
    </row>
    <row r="1632" spans="1:7" x14ac:dyDescent="0.25">
      <c r="A1632" s="116" t="s">
        <v>3997</v>
      </c>
      <c r="B1632" s="117" t="s">
        <v>3965</v>
      </c>
      <c r="C1632" s="117" t="s">
        <v>1958</v>
      </c>
      <c r="D1632" s="117" t="s">
        <v>2602</v>
      </c>
      <c r="E1632" s="118" t="s">
        <v>3998</v>
      </c>
      <c r="F1632" s="119" t="s">
        <v>238</v>
      </c>
      <c r="G1632" s="120">
        <v>1</v>
      </c>
    </row>
    <row r="1633" spans="1:7" x14ac:dyDescent="0.25">
      <c r="A1633" s="116" t="s">
        <v>3999</v>
      </c>
      <c r="B1633" s="117" t="s">
        <v>3965</v>
      </c>
      <c r="C1633" s="117" t="s">
        <v>1962</v>
      </c>
      <c r="D1633" s="117" t="s">
        <v>2602</v>
      </c>
      <c r="E1633" s="118" t="s">
        <v>4000</v>
      </c>
      <c r="F1633" s="119" t="s">
        <v>238</v>
      </c>
      <c r="G1633" s="120">
        <v>1</v>
      </c>
    </row>
    <row r="1634" spans="1:7" x14ac:dyDescent="0.25">
      <c r="A1634" s="116" t="s">
        <v>4001</v>
      </c>
      <c r="B1634" s="117" t="s">
        <v>3965</v>
      </c>
      <c r="C1634" s="117" t="s">
        <v>1966</v>
      </c>
      <c r="D1634" s="117" t="s">
        <v>2602</v>
      </c>
      <c r="E1634" s="118" t="s">
        <v>4002</v>
      </c>
      <c r="F1634" s="119" t="s">
        <v>238</v>
      </c>
      <c r="G1634" s="120">
        <v>1</v>
      </c>
    </row>
    <row r="1635" spans="1:7" ht="22.5" x14ac:dyDescent="0.25">
      <c r="A1635" s="90" t="s">
        <v>4003</v>
      </c>
      <c r="B1635" s="91" t="s">
        <v>3965</v>
      </c>
      <c r="C1635" s="91" t="s">
        <v>58</v>
      </c>
      <c r="D1635" s="91" t="s">
        <v>4004</v>
      </c>
      <c r="E1635" s="92" t="s">
        <v>4005</v>
      </c>
      <c r="F1635" s="93" t="s">
        <v>238</v>
      </c>
      <c r="G1635" s="99">
        <v>1</v>
      </c>
    </row>
    <row r="1636" spans="1:7" x14ac:dyDescent="0.25">
      <c r="A1636" s="116" t="s">
        <v>4006</v>
      </c>
      <c r="B1636" s="117" t="s">
        <v>3965</v>
      </c>
      <c r="C1636" s="117" t="s">
        <v>2005</v>
      </c>
      <c r="D1636" s="117" t="s">
        <v>2602</v>
      </c>
      <c r="E1636" s="118" t="s">
        <v>4007</v>
      </c>
      <c r="F1636" s="119" t="s">
        <v>238</v>
      </c>
      <c r="G1636" s="120">
        <v>1</v>
      </c>
    </row>
    <row r="1637" spans="1:7" x14ac:dyDescent="0.25">
      <c r="A1637" s="90" t="s">
        <v>4008</v>
      </c>
      <c r="B1637" s="91" t="s">
        <v>3965</v>
      </c>
      <c r="C1637" s="91" t="s">
        <v>62</v>
      </c>
      <c r="D1637" s="91" t="s">
        <v>4009</v>
      </c>
      <c r="E1637" s="92" t="s">
        <v>4010</v>
      </c>
      <c r="F1637" s="93" t="s">
        <v>180</v>
      </c>
      <c r="G1637" s="98">
        <v>10.5</v>
      </c>
    </row>
    <row r="1638" spans="1:7" x14ac:dyDescent="0.25">
      <c r="A1638" s="90" t="s">
        <v>4011</v>
      </c>
      <c r="B1638" s="91" t="s">
        <v>3965</v>
      </c>
      <c r="C1638" s="91" t="s">
        <v>2013</v>
      </c>
      <c r="D1638" s="91" t="s">
        <v>3149</v>
      </c>
      <c r="E1638" s="92" t="s">
        <v>3150</v>
      </c>
      <c r="F1638" s="93" t="s">
        <v>180</v>
      </c>
      <c r="G1638" s="100">
        <v>2.0499999999999998</v>
      </c>
    </row>
    <row r="1639" spans="1:7" x14ac:dyDescent="0.25">
      <c r="A1639" s="90" t="s">
        <v>4012</v>
      </c>
      <c r="B1639" s="91" t="s">
        <v>3965</v>
      </c>
      <c r="C1639" s="91" t="s">
        <v>2017</v>
      </c>
      <c r="D1639" s="91" t="s">
        <v>3025</v>
      </c>
      <c r="E1639" s="92" t="s">
        <v>4013</v>
      </c>
      <c r="F1639" s="93" t="s">
        <v>202</v>
      </c>
      <c r="G1639" s="97">
        <v>1.2801</v>
      </c>
    </row>
    <row r="1640" spans="1:7" ht="22.5" x14ac:dyDescent="0.25">
      <c r="A1640" s="90" t="s">
        <v>4014</v>
      </c>
      <c r="B1640" s="91" t="s">
        <v>3965</v>
      </c>
      <c r="C1640" s="91" t="s">
        <v>70</v>
      </c>
      <c r="D1640" s="91" t="s">
        <v>2623</v>
      </c>
      <c r="E1640" s="92" t="s">
        <v>2624</v>
      </c>
      <c r="F1640" s="93" t="s">
        <v>238</v>
      </c>
      <c r="G1640" s="99">
        <v>41</v>
      </c>
    </row>
    <row r="1641" spans="1:7" x14ac:dyDescent="0.25">
      <c r="A1641" s="90" t="s">
        <v>4015</v>
      </c>
      <c r="B1641" s="91" t="s">
        <v>3965</v>
      </c>
      <c r="C1641" s="91" t="s">
        <v>2040</v>
      </c>
      <c r="D1641" s="91" t="s">
        <v>3025</v>
      </c>
      <c r="E1641" s="92" t="s">
        <v>4016</v>
      </c>
      <c r="F1641" s="93" t="s">
        <v>238</v>
      </c>
      <c r="G1641" s="99">
        <v>5</v>
      </c>
    </row>
    <row r="1642" spans="1:7" x14ac:dyDescent="0.25">
      <c r="A1642" s="90" t="s">
        <v>4017</v>
      </c>
      <c r="B1642" s="91" t="s">
        <v>3965</v>
      </c>
      <c r="C1642" s="91" t="s">
        <v>2478</v>
      </c>
      <c r="D1642" s="91" t="s">
        <v>3025</v>
      </c>
      <c r="E1642" s="92" t="s">
        <v>4018</v>
      </c>
      <c r="F1642" s="93" t="s">
        <v>238</v>
      </c>
      <c r="G1642" s="99">
        <v>2</v>
      </c>
    </row>
    <row r="1643" spans="1:7" x14ac:dyDescent="0.25">
      <c r="A1643" s="90" t="s">
        <v>4019</v>
      </c>
      <c r="B1643" s="91" t="s">
        <v>3965</v>
      </c>
      <c r="C1643" s="91" t="s">
        <v>2481</v>
      </c>
      <c r="D1643" s="91" t="s">
        <v>3890</v>
      </c>
      <c r="E1643" s="92" t="s">
        <v>3891</v>
      </c>
      <c r="F1643" s="93" t="s">
        <v>238</v>
      </c>
      <c r="G1643" s="99">
        <v>27</v>
      </c>
    </row>
    <row r="1644" spans="1:7" x14ac:dyDescent="0.25">
      <c r="A1644" s="90" t="s">
        <v>4020</v>
      </c>
      <c r="B1644" s="91" t="s">
        <v>3965</v>
      </c>
      <c r="C1644" s="91" t="s">
        <v>2484</v>
      </c>
      <c r="D1644" s="91" t="s">
        <v>3893</v>
      </c>
      <c r="E1644" s="92" t="s">
        <v>3894</v>
      </c>
      <c r="F1644" s="93" t="s">
        <v>214</v>
      </c>
      <c r="G1644" s="100">
        <v>0.27</v>
      </c>
    </row>
    <row r="1645" spans="1:7" x14ac:dyDescent="0.25">
      <c r="A1645" s="90" t="s">
        <v>4021</v>
      </c>
      <c r="B1645" s="91" t="s">
        <v>3965</v>
      </c>
      <c r="C1645" s="91" t="s">
        <v>91</v>
      </c>
      <c r="D1645" s="91" t="s">
        <v>3110</v>
      </c>
      <c r="E1645" s="92" t="s">
        <v>3111</v>
      </c>
      <c r="F1645" s="93" t="s">
        <v>214</v>
      </c>
      <c r="G1645" s="100">
        <v>0.09</v>
      </c>
    </row>
    <row r="1646" spans="1:7" x14ac:dyDescent="0.25">
      <c r="A1646" s="90" t="s">
        <v>4022</v>
      </c>
      <c r="B1646" s="91" t="s">
        <v>3965</v>
      </c>
      <c r="C1646" s="91" t="s">
        <v>207</v>
      </c>
      <c r="D1646" s="91" t="s">
        <v>3025</v>
      </c>
      <c r="E1646" s="92" t="s">
        <v>4023</v>
      </c>
      <c r="F1646" s="93" t="s">
        <v>238</v>
      </c>
      <c r="G1646" s="99">
        <v>9</v>
      </c>
    </row>
    <row r="1647" spans="1:7" x14ac:dyDescent="0.25">
      <c r="A1647" s="90" t="s">
        <v>4024</v>
      </c>
      <c r="B1647" s="91" t="s">
        <v>3965</v>
      </c>
      <c r="C1647" s="91" t="s">
        <v>2699</v>
      </c>
      <c r="D1647" s="91" t="s">
        <v>3025</v>
      </c>
      <c r="E1647" s="92" t="s">
        <v>4025</v>
      </c>
      <c r="F1647" s="93" t="s">
        <v>238</v>
      </c>
      <c r="G1647" s="99">
        <v>9</v>
      </c>
    </row>
    <row r="1648" spans="1:7" x14ac:dyDescent="0.25">
      <c r="A1648" s="90" t="s">
        <v>4026</v>
      </c>
      <c r="B1648" s="91" t="s">
        <v>3965</v>
      </c>
      <c r="C1648" s="91" t="s">
        <v>3646</v>
      </c>
      <c r="D1648" s="91" t="s">
        <v>4027</v>
      </c>
      <c r="E1648" s="92" t="s">
        <v>4028</v>
      </c>
      <c r="F1648" s="93" t="s">
        <v>4029</v>
      </c>
      <c r="G1648" s="101">
        <v>1.7999999999999999E-2</v>
      </c>
    </row>
    <row r="1649" spans="1:7" x14ac:dyDescent="0.25">
      <c r="A1649" s="90" t="s">
        <v>4030</v>
      </c>
      <c r="B1649" s="91" t="s">
        <v>3965</v>
      </c>
      <c r="C1649" s="91" t="s">
        <v>94</v>
      </c>
      <c r="D1649" s="91" t="s">
        <v>3137</v>
      </c>
      <c r="E1649" s="92" t="s">
        <v>3138</v>
      </c>
      <c r="F1649" s="93" t="s">
        <v>180</v>
      </c>
      <c r="G1649" s="100">
        <v>2.0499999999999998</v>
      </c>
    </row>
    <row r="1650" spans="1:7" x14ac:dyDescent="0.25">
      <c r="A1650" s="90" t="s">
        <v>4031</v>
      </c>
      <c r="B1650" s="91" t="s">
        <v>3965</v>
      </c>
      <c r="C1650" s="91" t="s">
        <v>216</v>
      </c>
      <c r="D1650" s="91" t="s">
        <v>3784</v>
      </c>
      <c r="E1650" s="92" t="s">
        <v>3785</v>
      </c>
      <c r="F1650" s="93" t="s">
        <v>1827</v>
      </c>
      <c r="G1650" s="99">
        <v>6</v>
      </c>
    </row>
    <row r="1651" spans="1:7" x14ac:dyDescent="0.25">
      <c r="A1651" s="90" t="s">
        <v>4032</v>
      </c>
      <c r="B1651" s="91" t="s">
        <v>3965</v>
      </c>
      <c r="C1651" s="91" t="s">
        <v>305</v>
      </c>
      <c r="D1651" s="91" t="s">
        <v>3948</v>
      </c>
      <c r="E1651" s="92" t="s">
        <v>3949</v>
      </c>
      <c r="F1651" s="93" t="s">
        <v>1827</v>
      </c>
      <c r="G1651" s="99">
        <v>35</v>
      </c>
    </row>
    <row r="1652" spans="1:7" ht="22.5" x14ac:dyDescent="0.25">
      <c r="A1652" s="90" t="s">
        <v>4033</v>
      </c>
      <c r="B1652" s="91" t="s">
        <v>3965</v>
      </c>
      <c r="C1652" s="91" t="s">
        <v>3754</v>
      </c>
      <c r="D1652" s="91" t="s">
        <v>3140</v>
      </c>
      <c r="E1652" s="92" t="s">
        <v>3141</v>
      </c>
      <c r="F1652" s="93" t="s">
        <v>2011</v>
      </c>
      <c r="G1652" s="100">
        <v>3.06</v>
      </c>
    </row>
    <row r="1653" spans="1:7" ht="22.5" x14ac:dyDescent="0.25">
      <c r="A1653" s="90" t="s">
        <v>4034</v>
      </c>
      <c r="B1653" s="91" t="s">
        <v>3965</v>
      </c>
      <c r="C1653" s="91" t="s">
        <v>3755</v>
      </c>
      <c r="D1653" s="91" t="s">
        <v>3143</v>
      </c>
      <c r="E1653" s="92" t="s">
        <v>3144</v>
      </c>
      <c r="F1653" s="93" t="s">
        <v>2011</v>
      </c>
      <c r="G1653" s="100">
        <v>17.850000000000001</v>
      </c>
    </row>
    <row r="1654" spans="1:7" ht="22.5" x14ac:dyDescent="0.25">
      <c r="A1654" s="90" t="s">
        <v>4035</v>
      </c>
      <c r="B1654" s="91" t="s">
        <v>3965</v>
      </c>
      <c r="C1654" s="91" t="s">
        <v>95</v>
      </c>
      <c r="D1654" s="91" t="s">
        <v>4036</v>
      </c>
      <c r="E1654" s="92" t="s">
        <v>4037</v>
      </c>
      <c r="F1654" s="93" t="s">
        <v>180</v>
      </c>
      <c r="G1654" s="100">
        <v>0.06</v>
      </c>
    </row>
    <row r="1655" spans="1:7" x14ac:dyDescent="0.25">
      <c r="A1655" s="90" t="s">
        <v>4038</v>
      </c>
      <c r="B1655" s="91" t="s">
        <v>3965</v>
      </c>
      <c r="C1655" s="91" t="s">
        <v>224</v>
      </c>
      <c r="D1655" s="91" t="s">
        <v>4039</v>
      </c>
      <c r="E1655" s="92" t="s">
        <v>4040</v>
      </c>
      <c r="F1655" s="93" t="s">
        <v>2011</v>
      </c>
      <c r="G1655" s="98">
        <v>0.6</v>
      </c>
    </row>
    <row r="1656" spans="1:7" ht="22.5" x14ac:dyDescent="0.25">
      <c r="A1656" s="90" t="s">
        <v>4041</v>
      </c>
      <c r="B1656" s="91" t="s">
        <v>3965</v>
      </c>
      <c r="C1656" s="91" t="s">
        <v>115</v>
      </c>
      <c r="D1656" s="91" t="s">
        <v>4042</v>
      </c>
      <c r="E1656" s="92" t="s">
        <v>4043</v>
      </c>
      <c r="F1656" s="93" t="s">
        <v>180</v>
      </c>
      <c r="G1656" s="100">
        <v>1.1100000000000001</v>
      </c>
    </row>
    <row r="1657" spans="1:7" x14ac:dyDescent="0.25">
      <c r="A1657" s="90" t="s">
        <v>4044</v>
      </c>
      <c r="B1657" s="91" t="s">
        <v>3965</v>
      </c>
      <c r="C1657" s="91" t="s">
        <v>231</v>
      </c>
      <c r="D1657" s="91" t="s">
        <v>4045</v>
      </c>
      <c r="E1657" s="92" t="s">
        <v>4046</v>
      </c>
      <c r="F1657" s="93" t="s">
        <v>489</v>
      </c>
      <c r="G1657" s="99">
        <v>111</v>
      </c>
    </row>
    <row r="1658" spans="1:7" ht="22.5" x14ac:dyDescent="0.25">
      <c r="A1658" s="90" t="s">
        <v>4047</v>
      </c>
      <c r="B1658" s="91" t="s">
        <v>3965</v>
      </c>
      <c r="C1658" s="91" t="s">
        <v>319</v>
      </c>
      <c r="D1658" s="91" t="s">
        <v>4048</v>
      </c>
      <c r="E1658" s="92" t="s">
        <v>4049</v>
      </c>
      <c r="F1658" s="93" t="s">
        <v>4050</v>
      </c>
      <c r="G1658" s="100">
        <v>8.84</v>
      </c>
    </row>
    <row r="1659" spans="1:7" x14ac:dyDescent="0.25">
      <c r="A1659" s="90"/>
      <c r="B1659" s="91"/>
      <c r="C1659" s="91"/>
      <c r="D1659" s="91"/>
      <c r="E1659" s="103" t="s">
        <v>4051</v>
      </c>
      <c r="F1659" s="93"/>
      <c r="G1659" s="100"/>
    </row>
    <row r="1660" spans="1:7" x14ac:dyDescent="0.25">
      <c r="A1660" s="90" t="s">
        <v>4052</v>
      </c>
      <c r="B1660" s="91" t="s">
        <v>3965</v>
      </c>
      <c r="C1660" s="91" t="s">
        <v>235</v>
      </c>
      <c r="D1660" s="91" t="s">
        <v>4053</v>
      </c>
      <c r="E1660" s="92" t="s">
        <v>4054</v>
      </c>
      <c r="F1660" s="93" t="s">
        <v>222</v>
      </c>
      <c r="G1660" s="99">
        <v>1</v>
      </c>
    </row>
    <row r="1661" spans="1:7" x14ac:dyDescent="0.25">
      <c r="A1661" s="116" t="s">
        <v>4055</v>
      </c>
      <c r="B1661" s="117" t="s">
        <v>3965</v>
      </c>
      <c r="C1661" s="117" t="s">
        <v>328</v>
      </c>
      <c r="D1661" s="117" t="s">
        <v>2602</v>
      </c>
      <c r="E1661" s="118" t="s">
        <v>4056</v>
      </c>
      <c r="F1661" s="119" t="s">
        <v>238</v>
      </c>
      <c r="G1661" s="120">
        <v>1</v>
      </c>
    </row>
    <row r="1662" spans="1:7" x14ac:dyDescent="0.25">
      <c r="A1662" s="90" t="s">
        <v>4057</v>
      </c>
      <c r="B1662" s="91" t="s">
        <v>3965</v>
      </c>
      <c r="C1662" s="91" t="s">
        <v>240</v>
      </c>
      <c r="D1662" s="91" t="s">
        <v>4058</v>
      </c>
      <c r="E1662" s="92" t="s">
        <v>4059</v>
      </c>
      <c r="F1662" s="93" t="s">
        <v>238</v>
      </c>
      <c r="G1662" s="99">
        <v>1</v>
      </c>
    </row>
    <row r="1663" spans="1:7" x14ac:dyDescent="0.25">
      <c r="A1663" s="116" t="s">
        <v>4060</v>
      </c>
      <c r="B1663" s="117" t="s">
        <v>3965</v>
      </c>
      <c r="C1663" s="117" t="s">
        <v>243</v>
      </c>
      <c r="D1663" s="117" t="s">
        <v>2602</v>
      </c>
      <c r="E1663" s="118" t="s">
        <v>4061</v>
      </c>
      <c r="F1663" s="119" t="s">
        <v>238</v>
      </c>
      <c r="G1663" s="120">
        <v>1</v>
      </c>
    </row>
    <row r="1664" spans="1:7" x14ac:dyDescent="0.25">
      <c r="A1664" s="90" t="s">
        <v>4062</v>
      </c>
      <c r="B1664" s="91" t="s">
        <v>3965</v>
      </c>
      <c r="C1664" s="91" t="s">
        <v>252</v>
      </c>
      <c r="D1664" s="91" t="s">
        <v>3137</v>
      </c>
      <c r="E1664" s="92" t="s">
        <v>3138</v>
      </c>
      <c r="F1664" s="93" t="s">
        <v>180</v>
      </c>
      <c r="G1664" s="98">
        <v>1.2</v>
      </c>
    </row>
    <row r="1665" spans="1:7" x14ac:dyDescent="0.25">
      <c r="A1665" s="90" t="s">
        <v>4063</v>
      </c>
      <c r="B1665" s="91" t="s">
        <v>3965</v>
      </c>
      <c r="C1665" s="91" t="s">
        <v>349</v>
      </c>
      <c r="D1665" s="91" t="s">
        <v>3784</v>
      </c>
      <c r="E1665" s="92" t="s">
        <v>3785</v>
      </c>
      <c r="F1665" s="93" t="s">
        <v>1827</v>
      </c>
      <c r="G1665" s="99">
        <v>14</v>
      </c>
    </row>
    <row r="1666" spans="1:7" ht="22.5" x14ac:dyDescent="0.25">
      <c r="A1666" s="90" t="s">
        <v>4064</v>
      </c>
      <c r="B1666" s="91" t="s">
        <v>3965</v>
      </c>
      <c r="C1666" s="91" t="s">
        <v>353</v>
      </c>
      <c r="D1666" s="91" t="s">
        <v>3140</v>
      </c>
      <c r="E1666" s="92" t="s">
        <v>3141</v>
      </c>
      <c r="F1666" s="93" t="s">
        <v>2011</v>
      </c>
      <c r="G1666" s="100">
        <v>12.24</v>
      </c>
    </row>
    <row r="1667" spans="1:7" x14ac:dyDescent="0.25">
      <c r="A1667" s="90" t="s">
        <v>4065</v>
      </c>
      <c r="B1667" s="91" t="s">
        <v>3965</v>
      </c>
      <c r="C1667" s="91" t="s">
        <v>256</v>
      </c>
      <c r="D1667" s="91" t="s">
        <v>3149</v>
      </c>
      <c r="E1667" s="92" t="s">
        <v>3150</v>
      </c>
      <c r="F1667" s="93" t="s">
        <v>180</v>
      </c>
      <c r="G1667" s="100">
        <v>2.95</v>
      </c>
    </row>
    <row r="1668" spans="1:7" x14ac:dyDescent="0.25">
      <c r="A1668" s="90" t="s">
        <v>4066</v>
      </c>
      <c r="B1668" s="91" t="s">
        <v>3965</v>
      </c>
      <c r="C1668" s="91" t="s">
        <v>356</v>
      </c>
      <c r="D1668" s="91" t="s">
        <v>3025</v>
      </c>
      <c r="E1668" s="92" t="s">
        <v>4067</v>
      </c>
      <c r="F1668" s="93" t="s">
        <v>202</v>
      </c>
      <c r="G1668" s="97">
        <v>9.69E-2</v>
      </c>
    </row>
    <row r="1669" spans="1:7" x14ac:dyDescent="0.25">
      <c r="A1669" s="90" t="s">
        <v>4068</v>
      </c>
      <c r="B1669" s="91" t="s">
        <v>3965</v>
      </c>
      <c r="C1669" s="91" t="s">
        <v>358</v>
      </c>
      <c r="D1669" s="91" t="s">
        <v>3025</v>
      </c>
      <c r="E1669" s="92" t="s">
        <v>4069</v>
      </c>
      <c r="F1669" s="93" t="s">
        <v>202</v>
      </c>
      <c r="G1669" s="101">
        <v>0.20399999999999999</v>
      </c>
    </row>
    <row r="1670" spans="1:7" ht="22.5" x14ac:dyDescent="0.25">
      <c r="A1670" s="90" t="s">
        <v>4070</v>
      </c>
      <c r="B1670" s="91" t="s">
        <v>3965</v>
      </c>
      <c r="C1670" s="91" t="s">
        <v>260</v>
      </c>
      <c r="D1670" s="91" t="s">
        <v>2623</v>
      </c>
      <c r="E1670" s="92" t="s">
        <v>2624</v>
      </c>
      <c r="F1670" s="93" t="s">
        <v>238</v>
      </c>
      <c r="G1670" s="99">
        <v>16</v>
      </c>
    </row>
    <row r="1671" spans="1:7" x14ac:dyDescent="0.25">
      <c r="A1671" s="90" t="s">
        <v>4071</v>
      </c>
      <c r="B1671" s="91" t="s">
        <v>3965</v>
      </c>
      <c r="C1671" s="91" t="s">
        <v>2101</v>
      </c>
      <c r="D1671" s="91" t="s">
        <v>3025</v>
      </c>
      <c r="E1671" s="92" t="s">
        <v>4072</v>
      </c>
      <c r="F1671" s="93" t="s">
        <v>238</v>
      </c>
      <c r="G1671" s="99">
        <v>1</v>
      </c>
    </row>
    <row r="1672" spans="1:7" x14ac:dyDescent="0.25">
      <c r="A1672" s="90" t="s">
        <v>4073</v>
      </c>
      <c r="B1672" s="91" t="s">
        <v>3965</v>
      </c>
      <c r="C1672" s="91" t="s">
        <v>2105</v>
      </c>
      <c r="D1672" s="91" t="s">
        <v>3025</v>
      </c>
      <c r="E1672" s="92" t="s">
        <v>4074</v>
      </c>
      <c r="F1672" s="93" t="s">
        <v>238</v>
      </c>
      <c r="G1672" s="99">
        <v>1</v>
      </c>
    </row>
    <row r="1673" spans="1:7" x14ac:dyDescent="0.25">
      <c r="A1673" s="90" t="s">
        <v>4075</v>
      </c>
      <c r="B1673" s="91" t="s">
        <v>3965</v>
      </c>
      <c r="C1673" s="91" t="s">
        <v>4076</v>
      </c>
      <c r="D1673" s="91" t="s">
        <v>3025</v>
      </c>
      <c r="E1673" s="92" t="s">
        <v>4077</v>
      </c>
      <c r="F1673" s="93" t="s">
        <v>238</v>
      </c>
      <c r="G1673" s="99">
        <v>1</v>
      </c>
    </row>
    <row r="1674" spans="1:7" x14ac:dyDescent="0.25">
      <c r="A1674" s="90" t="s">
        <v>4078</v>
      </c>
      <c r="B1674" s="91" t="s">
        <v>3965</v>
      </c>
      <c r="C1674" s="91" t="s">
        <v>4079</v>
      </c>
      <c r="D1674" s="91" t="s">
        <v>3025</v>
      </c>
      <c r="E1674" s="92" t="s">
        <v>4080</v>
      </c>
      <c r="F1674" s="93" t="s">
        <v>238</v>
      </c>
      <c r="G1674" s="99">
        <v>6</v>
      </c>
    </row>
    <row r="1675" spans="1:7" x14ac:dyDescent="0.25">
      <c r="A1675" s="90" t="s">
        <v>4081</v>
      </c>
      <c r="B1675" s="91" t="s">
        <v>3965</v>
      </c>
      <c r="C1675" s="91" t="s">
        <v>4082</v>
      </c>
      <c r="D1675" s="91" t="s">
        <v>3025</v>
      </c>
      <c r="E1675" s="92" t="s">
        <v>4083</v>
      </c>
      <c r="F1675" s="93" t="s">
        <v>238</v>
      </c>
      <c r="G1675" s="99">
        <v>10</v>
      </c>
    </row>
    <row r="1676" spans="1:7" x14ac:dyDescent="0.25">
      <c r="A1676" s="90" t="s">
        <v>4084</v>
      </c>
      <c r="B1676" s="91" t="s">
        <v>3965</v>
      </c>
      <c r="C1676" s="91" t="s">
        <v>264</v>
      </c>
      <c r="D1676" s="91" t="s">
        <v>3110</v>
      </c>
      <c r="E1676" s="92" t="s">
        <v>3111</v>
      </c>
      <c r="F1676" s="93" t="s">
        <v>214</v>
      </c>
      <c r="G1676" s="98">
        <v>0.1</v>
      </c>
    </row>
    <row r="1677" spans="1:7" x14ac:dyDescent="0.25">
      <c r="A1677" s="90" t="s">
        <v>4085</v>
      </c>
      <c r="B1677" s="91" t="s">
        <v>3965</v>
      </c>
      <c r="C1677" s="91" t="s">
        <v>368</v>
      </c>
      <c r="D1677" s="91" t="s">
        <v>3025</v>
      </c>
      <c r="E1677" s="92" t="s">
        <v>4086</v>
      </c>
      <c r="F1677" s="93" t="s">
        <v>238</v>
      </c>
      <c r="G1677" s="99">
        <v>10</v>
      </c>
    </row>
    <row r="1678" spans="1:7" x14ac:dyDescent="0.25">
      <c r="A1678" s="90" t="s">
        <v>4087</v>
      </c>
      <c r="B1678" s="91" t="s">
        <v>3965</v>
      </c>
      <c r="C1678" s="91" t="s">
        <v>2115</v>
      </c>
      <c r="D1678" s="91" t="s">
        <v>4027</v>
      </c>
      <c r="E1678" s="92" t="s">
        <v>4028</v>
      </c>
      <c r="F1678" s="93" t="s">
        <v>4029</v>
      </c>
      <c r="G1678" s="100">
        <v>0.01</v>
      </c>
    </row>
    <row r="1679" spans="1:7" x14ac:dyDescent="0.25">
      <c r="A1679" s="90"/>
      <c r="B1679" s="91"/>
      <c r="C1679" s="91"/>
      <c r="D1679" s="91"/>
      <c r="E1679" s="103" t="s">
        <v>4088</v>
      </c>
      <c r="F1679" s="93"/>
      <c r="G1679" s="100"/>
    </row>
    <row r="1680" spans="1:7" x14ac:dyDescent="0.25">
      <c r="A1680" s="129" t="s">
        <v>4089</v>
      </c>
      <c r="B1680" s="130" t="s">
        <v>3965</v>
      </c>
      <c r="C1680" s="130" t="s">
        <v>266</v>
      </c>
      <c r="D1680" s="130" t="s">
        <v>3759</v>
      </c>
      <c r="E1680" s="147" t="s">
        <v>3760</v>
      </c>
      <c r="F1680" s="132" t="s">
        <v>238</v>
      </c>
      <c r="G1680" s="133">
        <v>1</v>
      </c>
    </row>
    <row r="1681" spans="1:7" x14ac:dyDescent="0.25">
      <c r="A1681" s="116" t="s">
        <v>4090</v>
      </c>
      <c r="B1681" s="117" t="s">
        <v>3965</v>
      </c>
      <c r="C1681" s="117" t="s">
        <v>377</v>
      </c>
      <c r="D1681" s="117" t="s">
        <v>2602</v>
      </c>
      <c r="E1681" s="118" t="s">
        <v>4091</v>
      </c>
      <c r="F1681" s="119" t="s">
        <v>238</v>
      </c>
      <c r="G1681" s="120">
        <v>1</v>
      </c>
    </row>
    <row r="1682" spans="1:7" x14ac:dyDescent="0.25">
      <c r="A1682" s="90" t="s">
        <v>4092</v>
      </c>
      <c r="B1682" s="91" t="s">
        <v>3965</v>
      </c>
      <c r="C1682" s="91" t="s">
        <v>270</v>
      </c>
      <c r="D1682" s="91" t="s">
        <v>3137</v>
      </c>
      <c r="E1682" s="92" t="s">
        <v>3138</v>
      </c>
      <c r="F1682" s="93" t="s">
        <v>180</v>
      </c>
      <c r="G1682" s="100">
        <v>0.15</v>
      </c>
    </row>
    <row r="1683" spans="1:7" x14ac:dyDescent="0.25">
      <c r="A1683" s="90" t="s">
        <v>4093</v>
      </c>
      <c r="B1683" s="91" t="s">
        <v>3965</v>
      </c>
      <c r="C1683" s="91" t="s">
        <v>389</v>
      </c>
      <c r="D1683" s="91" t="s">
        <v>3784</v>
      </c>
      <c r="E1683" s="92" t="s">
        <v>3785</v>
      </c>
      <c r="F1683" s="93" t="s">
        <v>1827</v>
      </c>
      <c r="G1683" s="99">
        <v>3</v>
      </c>
    </row>
    <row r="1684" spans="1:7" ht="22.5" x14ac:dyDescent="0.25">
      <c r="A1684" s="90" t="s">
        <v>4094</v>
      </c>
      <c r="B1684" s="91" t="s">
        <v>3965</v>
      </c>
      <c r="C1684" s="91" t="s">
        <v>391</v>
      </c>
      <c r="D1684" s="91" t="s">
        <v>3140</v>
      </c>
      <c r="E1684" s="92" t="s">
        <v>3141</v>
      </c>
      <c r="F1684" s="93" t="s">
        <v>2011</v>
      </c>
      <c r="G1684" s="100">
        <v>1.53</v>
      </c>
    </row>
    <row r="1685" spans="1:7" x14ac:dyDescent="0.25">
      <c r="A1685" s="90" t="s">
        <v>4095</v>
      </c>
      <c r="B1685" s="91" t="s">
        <v>3965</v>
      </c>
      <c r="C1685" s="91" t="s">
        <v>274</v>
      </c>
      <c r="D1685" s="91" t="s">
        <v>3149</v>
      </c>
      <c r="E1685" s="92" t="s">
        <v>3150</v>
      </c>
      <c r="F1685" s="93" t="s">
        <v>180</v>
      </c>
      <c r="G1685" s="100">
        <v>1.96</v>
      </c>
    </row>
    <row r="1686" spans="1:7" ht="45" x14ac:dyDescent="0.25">
      <c r="A1686" s="90" t="s">
        <v>4096</v>
      </c>
      <c r="B1686" s="91" t="s">
        <v>3965</v>
      </c>
      <c r="C1686" s="91" t="s">
        <v>396</v>
      </c>
      <c r="D1686" s="91" t="s">
        <v>4097</v>
      </c>
      <c r="E1686" s="92" t="s">
        <v>4098</v>
      </c>
      <c r="F1686" s="93" t="s">
        <v>210</v>
      </c>
      <c r="G1686" s="97">
        <v>1.5299999999999999E-2</v>
      </c>
    </row>
    <row r="1687" spans="1:7" x14ac:dyDescent="0.25">
      <c r="A1687" s="90" t="s">
        <v>4099</v>
      </c>
      <c r="B1687" s="91" t="s">
        <v>3965</v>
      </c>
      <c r="C1687" s="91" t="s">
        <v>2793</v>
      </c>
      <c r="D1687" s="91" t="s">
        <v>3025</v>
      </c>
      <c r="E1687" s="92" t="s">
        <v>4100</v>
      </c>
      <c r="F1687" s="93" t="s">
        <v>202</v>
      </c>
      <c r="G1687" s="94">
        <v>0.18462000000000001</v>
      </c>
    </row>
    <row r="1688" spans="1:7" x14ac:dyDescent="0.25">
      <c r="A1688" s="90" t="s">
        <v>4101</v>
      </c>
      <c r="B1688" s="91" t="s">
        <v>3965</v>
      </c>
      <c r="C1688" s="91" t="s">
        <v>278</v>
      </c>
      <c r="D1688" s="91" t="s">
        <v>3232</v>
      </c>
      <c r="E1688" s="92" t="s">
        <v>3233</v>
      </c>
      <c r="F1688" s="93" t="s">
        <v>238</v>
      </c>
      <c r="G1688" s="99">
        <v>19</v>
      </c>
    </row>
    <row r="1689" spans="1:7" x14ac:dyDescent="0.25">
      <c r="A1689" s="90" t="s">
        <v>4102</v>
      </c>
      <c r="B1689" s="91" t="s">
        <v>3965</v>
      </c>
      <c r="C1689" s="91" t="s">
        <v>403</v>
      </c>
      <c r="D1689" s="91" t="s">
        <v>4103</v>
      </c>
      <c r="E1689" s="92" t="s">
        <v>4104</v>
      </c>
      <c r="F1689" s="93" t="s">
        <v>1827</v>
      </c>
      <c r="G1689" s="98">
        <v>0.9</v>
      </c>
    </row>
    <row r="1690" spans="1:7" x14ac:dyDescent="0.25">
      <c r="A1690" s="90" t="s">
        <v>4105</v>
      </c>
      <c r="B1690" s="91" t="s">
        <v>3965</v>
      </c>
      <c r="C1690" s="91" t="s">
        <v>2640</v>
      </c>
      <c r="D1690" s="91" t="s">
        <v>3025</v>
      </c>
      <c r="E1690" s="92" t="s">
        <v>4106</v>
      </c>
      <c r="F1690" s="93" t="s">
        <v>238</v>
      </c>
      <c r="G1690" s="99">
        <v>10</v>
      </c>
    </row>
    <row r="1691" spans="1:7" x14ac:dyDescent="0.25">
      <c r="A1691" s="90" t="s">
        <v>4107</v>
      </c>
      <c r="B1691" s="91" t="s">
        <v>3965</v>
      </c>
      <c r="C1691" s="91" t="s">
        <v>407</v>
      </c>
      <c r="D1691" s="91" t="s">
        <v>4108</v>
      </c>
      <c r="E1691" s="92" t="s">
        <v>4109</v>
      </c>
      <c r="F1691" s="93" t="s">
        <v>214</v>
      </c>
      <c r="G1691" s="98">
        <v>0.1</v>
      </c>
    </row>
    <row r="1692" spans="1:7" x14ac:dyDescent="0.25">
      <c r="A1692" s="90" t="s">
        <v>4110</v>
      </c>
      <c r="B1692" s="91" t="s">
        <v>3965</v>
      </c>
      <c r="C1692" s="91" t="s">
        <v>411</v>
      </c>
      <c r="D1692" s="91" t="s">
        <v>3025</v>
      </c>
      <c r="E1692" s="92" t="s">
        <v>4111</v>
      </c>
      <c r="F1692" s="93" t="s">
        <v>238</v>
      </c>
      <c r="G1692" s="99">
        <v>10</v>
      </c>
    </row>
    <row r="1693" spans="1:7" x14ac:dyDescent="0.25">
      <c r="A1693" s="79" t="s">
        <v>252</v>
      </c>
      <c r="B1693" s="299" t="s">
        <v>4112</v>
      </c>
      <c r="C1693" s="299"/>
      <c r="D1693" s="299"/>
      <c r="E1693" s="80" t="s">
        <v>4113</v>
      </c>
      <c r="F1693" s="81"/>
      <c r="G1693" s="82"/>
    </row>
    <row r="1694" spans="1:7" x14ac:dyDescent="0.25">
      <c r="A1694" s="90" t="s">
        <v>349</v>
      </c>
      <c r="B1694" s="91" t="s">
        <v>4112</v>
      </c>
      <c r="C1694" s="91" t="s">
        <v>40</v>
      </c>
      <c r="D1694" s="91" t="s">
        <v>4114</v>
      </c>
      <c r="E1694" s="92" t="s">
        <v>4115</v>
      </c>
      <c r="F1694" s="93" t="s">
        <v>363</v>
      </c>
      <c r="G1694" s="97">
        <v>2.8799999999999999E-2</v>
      </c>
    </row>
    <row r="1695" spans="1:7" x14ac:dyDescent="0.25">
      <c r="A1695" s="90" t="s">
        <v>353</v>
      </c>
      <c r="B1695" s="91" t="s">
        <v>4112</v>
      </c>
      <c r="C1695" s="91" t="s">
        <v>165</v>
      </c>
      <c r="D1695" s="91" t="s">
        <v>4116</v>
      </c>
      <c r="E1695" s="92" t="s">
        <v>4117</v>
      </c>
      <c r="F1695" s="93" t="s">
        <v>380</v>
      </c>
      <c r="G1695" s="97">
        <v>-1.4976</v>
      </c>
    </row>
    <row r="1696" spans="1:7" x14ac:dyDescent="0.25">
      <c r="A1696" s="90" t="s">
        <v>3742</v>
      </c>
      <c r="B1696" s="91" t="s">
        <v>4112</v>
      </c>
      <c r="C1696" s="91" t="s">
        <v>169</v>
      </c>
      <c r="D1696" s="91" t="s">
        <v>4118</v>
      </c>
      <c r="E1696" s="92" t="s">
        <v>4119</v>
      </c>
      <c r="F1696" s="93" t="s">
        <v>371</v>
      </c>
      <c r="G1696" s="97">
        <v>-2.9376000000000002</v>
      </c>
    </row>
    <row r="1697" spans="1:7" x14ac:dyDescent="0.25">
      <c r="A1697" s="90" t="s">
        <v>3745</v>
      </c>
      <c r="B1697" s="91" t="s">
        <v>4112</v>
      </c>
      <c r="C1697" s="91" t="s">
        <v>173</v>
      </c>
      <c r="D1697" s="91" t="s">
        <v>3025</v>
      </c>
      <c r="E1697" s="92" t="s">
        <v>4120</v>
      </c>
      <c r="F1697" s="93" t="s">
        <v>380</v>
      </c>
      <c r="G1697" s="97">
        <v>1.4976</v>
      </c>
    </row>
    <row r="1698" spans="1:7" x14ac:dyDescent="0.25">
      <c r="A1698" s="90" t="s">
        <v>4121</v>
      </c>
      <c r="B1698" s="91" t="s">
        <v>4112</v>
      </c>
      <c r="C1698" s="91" t="s">
        <v>177</v>
      </c>
      <c r="D1698" s="91" t="s">
        <v>3025</v>
      </c>
      <c r="E1698" s="92" t="s">
        <v>4122</v>
      </c>
      <c r="F1698" s="93" t="s">
        <v>238</v>
      </c>
      <c r="G1698" s="99">
        <v>20</v>
      </c>
    </row>
    <row r="1699" spans="1:7" x14ac:dyDescent="0.25">
      <c r="A1699" s="90" t="s">
        <v>4123</v>
      </c>
      <c r="B1699" s="91" t="s">
        <v>4112</v>
      </c>
      <c r="C1699" s="91" t="s">
        <v>181</v>
      </c>
      <c r="D1699" s="91" t="s">
        <v>3025</v>
      </c>
      <c r="E1699" s="92" t="s">
        <v>4124</v>
      </c>
      <c r="F1699" s="93" t="s">
        <v>238</v>
      </c>
      <c r="G1699" s="99">
        <v>12</v>
      </c>
    </row>
    <row r="1700" spans="1:7" ht="22.5" x14ac:dyDescent="0.25">
      <c r="A1700" s="90" t="s">
        <v>4125</v>
      </c>
      <c r="B1700" s="91" t="s">
        <v>4112</v>
      </c>
      <c r="C1700" s="91" t="s">
        <v>41</v>
      </c>
      <c r="D1700" s="91" t="s">
        <v>4126</v>
      </c>
      <c r="E1700" s="92" t="s">
        <v>4127</v>
      </c>
      <c r="F1700" s="93" t="s">
        <v>363</v>
      </c>
      <c r="G1700" s="102">
        <v>2.2024999999999999E-2</v>
      </c>
    </row>
    <row r="1701" spans="1:7" x14ac:dyDescent="0.25">
      <c r="A1701" s="90" t="s">
        <v>4128</v>
      </c>
      <c r="B1701" s="91" t="s">
        <v>4112</v>
      </c>
      <c r="C1701" s="91" t="s">
        <v>283</v>
      </c>
      <c r="D1701" s="91" t="s">
        <v>4129</v>
      </c>
      <c r="E1701" s="92" t="s">
        <v>4130</v>
      </c>
      <c r="F1701" s="93" t="s">
        <v>297</v>
      </c>
      <c r="G1701" s="102">
        <v>-1.54E-4</v>
      </c>
    </row>
    <row r="1702" spans="1:7" x14ac:dyDescent="0.25">
      <c r="A1702" s="90" t="s">
        <v>4131</v>
      </c>
      <c r="B1702" s="91" t="s">
        <v>4112</v>
      </c>
      <c r="C1702" s="91" t="s">
        <v>287</v>
      </c>
      <c r="D1702" s="91" t="s">
        <v>4132</v>
      </c>
      <c r="E1702" s="92" t="s">
        <v>4133</v>
      </c>
      <c r="F1702" s="93" t="s">
        <v>297</v>
      </c>
      <c r="G1702" s="94">
        <v>-1.1E-4</v>
      </c>
    </row>
    <row r="1703" spans="1:7" x14ac:dyDescent="0.25">
      <c r="A1703" s="90" t="s">
        <v>4134</v>
      </c>
      <c r="B1703" s="91" t="s">
        <v>4112</v>
      </c>
      <c r="C1703" s="91" t="s">
        <v>290</v>
      </c>
      <c r="D1703" s="91" t="s">
        <v>3025</v>
      </c>
      <c r="E1703" s="92" t="s">
        <v>4135</v>
      </c>
      <c r="F1703" s="93" t="s">
        <v>238</v>
      </c>
      <c r="G1703" s="99">
        <v>5</v>
      </c>
    </row>
    <row r="1704" spans="1:7" x14ac:dyDescent="0.25">
      <c r="A1704" s="90" t="s">
        <v>4136</v>
      </c>
      <c r="B1704" s="91" t="s">
        <v>4112</v>
      </c>
      <c r="C1704" s="91" t="s">
        <v>294</v>
      </c>
      <c r="D1704" s="91" t="s">
        <v>3025</v>
      </c>
      <c r="E1704" s="92" t="s">
        <v>4137</v>
      </c>
      <c r="F1704" s="93" t="s">
        <v>238</v>
      </c>
      <c r="G1704" s="99">
        <v>5</v>
      </c>
    </row>
    <row r="1705" spans="1:7" x14ac:dyDescent="0.25">
      <c r="A1705" s="90" t="s">
        <v>4138</v>
      </c>
      <c r="B1705" s="91" t="s">
        <v>4112</v>
      </c>
      <c r="C1705" s="91" t="s">
        <v>298</v>
      </c>
      <c r="D1705" s="91" t="s">
        <v>3025</v>
      </c>
      <c r="E1705" s="92" t="s">
        <v>4139</v>
      </c>
      <c r="F1705" s="93" t="s">
        <v>238</v>
      </c>
      <c r="G1705" s="99">
        <v>2</v>
      </c>
    </row>
    <row r="1706" spans="1:7" x14ac:dyDescent="0.25">
      <c r="A1706" s="90" t="s">
        <v>4140</v>
      </c>
      <c r="B1706" s="91" t="s">
        <v>4112</v>
      </c>
      <c r="C1706" s="91" t="s">
        <v>301</v>
      </c>
      <c r="D1706" s="91" t="s">
        <v>3025</v>
      </c>
      <c r="E1706" s="92" t="s">
        <v>4141</v>
      </c>
      <c r="F1706" s="93" t="s">
        <v>238</v>
      </c>
      <c r="G1706" s="99">
        <v>2</v>
      </c>
    </row>
    <row r="1707" spans="1:7" ht="22.5" x14ac:dyDescent="0.25">
      <c r="A1707" s="90" t="s">
        <v>4142</v>
      </c>
      <c r="B1707" s="91" t="s">
        <v>4112</v>
      </c>
      <c r="C1707" s="91" t="s">
        <v>304</v>
      </c>
      <c r="D1707" s="91" t="s">
        <v>3025</v>
      </c>
      <c r="E1707" s="92" t="s">
        <v>4143</v>
      </c>
      <c r="F1707" s="93" t="s">
        <v>4144</v>
      </c>
      <c r="G1707" s="99">
        <v>6</v>
      </c>
    </row>
    <row r="1708" spans="1:7" x14ac:dyDescent="0.25">
      <c r="A1708" s="90" t="s">
        <v>4145</v>
      </c>
      <c r="B1708" s="91" t="s">
        <v>4112</v>
      </c>
      <c r="C1708" s="91" t="s">
        <v>44</v>
      </c>
      <c r="D1708" s="91" t="s">
        <v>4146</v>
      </c>
      <c r="E1708" s="92" t="s">
        <v>4147</v>
      </c>
      <c r="F1708" s="93" t="s">
        <v>238</v>
      </c>
      <c r="G1708" s="99">
        <v>6</v>
      </c>
    </row>
    <row r="1709" spans="1:7" x14ac:dyDescent="0.25">
      <c r="A1709" s="90" t="s">
        <v>4148</v>
      </c>
      <c r="B1709" s="91" t="s">
        <v>4112</v>
      </c>
      <c r="C1709" s="91" t="s">
        <v>1817</v>
      </c>
      <c r="D1709" s="91" t="s">
        <v>3025</v>
      </c>
      <c r="E1709" s="92" t="s">
        <v>4149</v>
      </c>
      <c r="F1709" s="93" t="s">
        <v>238</v>
      </c>
      <c r="G1709" s="99">
        <v>2</v>
      </c>
    </row>
    <row r="1710" spans="1:7" x14ac:dyDescent="0.25">
      <c r="A1710" s="90" t="s">
        <v>4150</v>
      </c>
      <c r="B1710" s="91" t="s">
        <v>4112</v>
      </c>
      <c r="C1710" s="91" t="s">
        <v>1821</v>
      </c>
      <c r="D1710" s="91" t="s">
        <v>3025</v>
      </c>
      <c r="E1710" s="92" t="s">
        <v>4151</v>
      </c>
      <c r="F1710" s="93" t="s">
        <v>238</v>
      </c>
      <c r="G1710" s="99">
        <v>4</v>
      </c>
    </row>
    <row r="1711" spans="1:7" ht="22.5" x14ac:dyDescent="0.25">
      <c r="A1711" s="90" t="s">
        <v>4152</v>
      </c>
      <c r="B1711" s="91" t="s">
        <v>4112</v>
      </c>
      <c r="C1711" s="91" t="s">
        <v>46</v>
      </c>
      <c r="D1711" s="91" t="s">
        <v>4153</v>
      </c>
      <c r="E1711" s="92" t="s">
        <v>4154</v>
      </c>
      <c r="F1711" s="93" t="s">
        <v>238</v>
      </c>
      <c r="G1711" s="99">
        <v>3</v>
      </c>
    </row>
    <row r="1712" spans="1:7" x14ac:dyDescent="0.25">
      <c r="A1712" s="90" t="s">
        <v>4155</v>
      </c>
      <c r="B1712" s="91" t="s">
        <v>4112</v>
      </c>
      <c r="C1712" s="91" t="s">
        <v>182</v>
      </c>
      <c r="D1712" s="91" t="s">
        <v>3025</v>
      </c>
      <c r="E1712" s="92" t="s">
        <v>4156</v>
      </c>
      <c r="F1712" s="93" t="s">
        <v>238</v>
      </c>
      <c r="G1712" s="99">
        <v>3</v>
      </c>
    </row>
    <row r="1713" spans="1:7" ht="22.5" x14ac:dyDescent="0.25">
      <c r="A1713" s="90" t="s">
        <v>4157</v>
      </c>
      <c r="B1713" s="91" t="s">
        <v>4112</v>
      </c>
      <c r="C1713" s="91" t="s">
        <v>50</v>
      </c>
      <c r="D1713" s="91" t="s">
        <v>4158</v>
      </c>
      <c r="E1713" s="92" t="s">
        <v>4159</v>
      </c>
      <c r="F1713" s="93" t="s">
        <v>1827</v>
      </c>
      <c r="G1713" s="98">
        <v>1.2</v>
      </c>
    </row>
    <row r="1714" spans="1:7" x14ac:dyDescent="0.25">
      <c r="A1714" s="90" t="s">
        <v>4160</v>
      </c>
      <c r="B1714" s="91" t="s">
        <v>4112</v>
      </c>
      <c r="C1714" s="91" t="s">
        <v>1907</v>
      </c>
      <c r="D1714" s="91" t="s">
        <v>3025</v>
      </c>
      <c r="E1714" s="92" t="s">
        <v>4161</v>
      </c>
      <c r="F1714" s="93" t="s">
        <v>238</v>
      </c>
      <c r="G1714" s="99">
        <v>2</v>
      </c>
    </row>
    <row r="1715" spans="1:7" x14ac:dyDescent="0.25">
      <c r="A1715" s="90" t="s">
        <v>4162</v>
      </c>
      <c r="B1715" s="91" t="s">
        <v>4112</v>
      </c>
      <c r="C1715" s="91" t="s">
        <v>1911</v>
      </c>
      <c r="D1715" s="91" t="s">
        <v>3025</v>
      </c>
      <c r="E1715" s="92" t="s">
        <v>4163</v>
      </c>
      <c r="F1715" s="93" t="s">
        <v>238</v>
      </c>
      <c r="G1715" s="99">
        <v>2</v>
      </c>
    </row>
    <row r="1716" spans="1:7" x14ac:dyDescent="0.25">
      <c r="A1716" s="90" t="s">
        <v>4164</v>
      </c>
      <c r="B1716" s="91" t="s">
        <v>4112</v>
      </c>
      <c r="C1716" s="91" t="s">
        <v>1915</v>
      </c>
      <c r="D1716" s="91" t="s">
        <v>3025</v>
      </c>
      <c r="E1716" s="92" t="s">
        <v>4165</v>
      </c>
      <c r="F1716" s="93" t="s">
        <v>238</v>
      </c>
      <c r="G1716" s="99">
        <v>2</v>
      </c>
    </row>
    <row r="1717" spans="1:7" x14ac:dyDescent="0.25">
      <c r="A1717" s="90" t="s">
        <v>4166</v>
      </c>
      <c r="B1717" s="91" t="s">
        <v>4112</v>
      </c>
      <c r="C1717" s="91" t="s">
        <v>1919</v>
      </c>
      <c r="D1717" s="91" t="s">
        <v>3025</v>
      </c>
      <c r="E1717" s="92" t="s">
        <v>4167</v>
      </c>
      <c r="F1717" s="93" t="s">
        <v>238</v>
      </c>
      <c r="G1717" s="99">
        <v>2</v>
      </c>
    </row>
    <row r="1718" spans="1:7" x14ac:dyDescent="0.25">
      <c r="A1718" s="90" t="s">
        <v>4168</v>
      </c>
      <c r="B1718" s="91" t="s">
        <v>4112</v>
      </c>
      <c r="C1718" s="91" t="s">
        <v>1923</v>
      </c>
      <c r="D1718" s="91" t="s">
        <v>3025</v>
      </c>
      <c r="E1718" s="92" t="s">
        <v>4169</v>
      </c>
      <c r="F1718" s="93" t="s">
        <v>238</v>
      </c>
      <c r="G1718" s="99">
        <v>2</v>
      </c>
    </row>
    <row r="1719" spans="1:7" x14ac:dyDescent="0.25">
      <c r="A1719" s="90" t="s">
        <v>4170</v>
      </c>
      <c r="B1719" s="91" t="s">
        <v>4112</v>
      </c>
      <c r="C1719" s="91" t="s">
        <v>1927</v>
      </c>
      <c r="D1719" s="91" t="s">
        <v>3025</v>
      </c>
      <c r="E1719" s="92" t="s">
        <v>4169</v>
      </c>
      <c r="F1719" s="93" t="s">
        <v>238</v>
      </c>
      <c r="G1719" s="99">
        <v>2</v>
      </c>
    </row>
    <row r="1720" spans="1:7" x14ac:dyDescent="0.25">
      <c r="A1720" s="79" t="s">
        <v>256</v>
      </c>
      <c r="B1720" s="299" t="s">
        <v>105</v>
      </c>
      <c r="C1720" s="299"/>
      <c r="D1720" s="299"/>
      <c r="E1720" s="80" t="s">
        <v>51</v>
      </c>
      <c r="F1720" s="81"/>
      <c r="G1720" s="82"/>
    </row>
    <row r="1721" spans="1:7" x14ac:dyDescent="0.25">
      <c r="A1721" s="85"/>
      <c r="B1721" s="125"/>
      <c r="C1721" s="125"/>
      <c r="D1721" s="125"/>
      <c r="E1721" s="126" t="s">
        <v>164</v>
      </c>
      <c r="F1721" s="86"/>
      <c r="G1721" s="87"/>
    </row>
    <row r="1722" spans="1:7" ht="22.5" x14ac:dyDescent="0.25">
      <c r="A1722" s="90" t="s">
        <v>356</v>
      </c>
      <c r="B1722" s="91" t="s">
        <v>105</v>
      </c>
      <c r="C1722" s="91" t="s">
        <v>40</v>
      </c>
      <c r="D1722" s="91" t="s">
        <v>166</v>
      </c>
      <c r="E1722" s="92" t="s">
        <v>167</v>
      </c>
      <c r="F1722" s="93" t="s">
        <v>168</v>
      </c>
      <c r="G1722" s="94">
        <v>0.31814999999999999</v>
      </c>
    </row>
    <row r="1723" spans="1:7" ht="22.5" x14ac:dyDescent="0.25">
      <c r="A1723" s="90" t="s">
        <v>358</v>
      </c>
      <c r="B1723" s="91" t="s">
        <v>105</v>
      </c>
      <c r="C1723" s="91" t="s">
        <v>41</v>
      </c>
      <c r="D1723" s="91" t="s">
        <v>4171</v>
      </c>
      <c r="E1723" s="92" t="s">
        <v>4172</v>
      </c>
      <c r="F1723" s="93" t="s">
        <v>172</v>
      </c>
      <c r="G1723" s="97">
        <v>0.35349999999999998</v>
      </c>
    </row>
    <row r="1724" spans="1:7" ht="22.5" x14ac:dyDescent="0.25">
      <c r="A1724" s="90" t="s">
        <v>2598</v>
      </c>
      <c r="B1724" s="91" t="s">
        <v>105</v>
      </c>
      <c r="C1724" s="91" t="s">
        <v>44</v>
      </c>
      <c r="D1724" s="91" t="s">
        <v>174</v>
      </c>
      <c r="E1724" s="92" t="s">
        <v>175</v>
      </c>
      <c r="F1724" s="93" t="s">
        <v>176</v>
      </c>
      <c r="G1724" s="100">
        <v>622.16</v>
      </c>
    </row>
    <row r="1725" spans="1:7" x14ac:dyDescent="0.25">
      <c r="A1725" s="90" t="s">
        <v>4173</v>
      </c>
      <c r="B1725" s="91" t="s">
        <v>105</v>
      </c>
      <c r="C1725" s="91" t="s">
        <v>46</v>
      </c>
      <c r="D1725" s="91" t="s">
        <v>178</v>
      </c>
      <c r="E1725" s="92" t="s">
        <v>179</v>
      </c>
      <c r="F1725" s="93" t="s">
        <v>180</v>
      </c>
      <c r="G1725" s="98">
        <v>10.1</v>
      </c>
    </row>
    <row r="1726" spans="1:7" x14ac:dyDescent="0.25">
      <c r="A1726" s="90" t="s">
        <v>4174</v>
      </c>
      <c r="B1726" s="91" t="s">
        <v>105</v>
      </c>
      <c r="C1726" s="91" t="s">
        <v>182</v>
      </c>
      <c r="D1726" s="91" t="s">
        <v>183</v>
      </c>
      <c r="E1726" s="92" t="s">
        <v>184</v>
      </c>
      <c r="F1726" s="93" t="s">
        <v>185</v>
      </c>
      <c r="G1726" s="99">
        <v>12</v>
      </c>
    </row>
    <row r="1727" spans="1:7" x14ac:dyDescent="0.25">
      <c r="A1727" s="90" t="s">
        <v>4175</v>
      </c>
      <c r="B1727" s="91" t="s">
        <v>105</v>
      </c>
      <c r="C1727" s="91" t="s">
        <v>50</v>
      </c>
      <c r="D1727" s="91" t="s">
        <v>187</v>
      </c>
      <c r="E1727" s="92" t="s">
        <v>188</v>
      </c>
      <c r="F1727" s="93" t="s">
        <v>172</v>
      </c>
      <c r="G1727" s="94">
        <v>0.67164999999999997</v>
      </c>
    </row>
    <row r="1728" spans="1:7" x14ac:dyDescent="0.25">
      <c r="A1728" s="90"/>
      <c r="B1728" s="91"/>
      <c r="C1728" s="91"/>
      <c r="D1728" s="91"/>
      <c r="E1728" s="103" t="s">
        <v>4176</v>
      </c>
      <c r="F1728" s="93"/>
      <c r="G1728" s="94"/>
    </row>
    <row r="1729" spans="1:7" x14ac:dyDescent="0.25">
      <c r="A1729" s="90" t="s">
        <v>4177</v>
      </c>
      <c r="B1729" s="91" t="s">
        <v>105</v>
      </c>
      <c r="C1729" s="91" t="s">
        <v>54</v>
      </c>
      <c r="D1729" s="91" t="s">
        <v>200</v>
      </c>
      <c r="E1729" s="92" t="s">
        <v>201</v>
      </c>
      <c r="F1729" s="93" t="s">
        <v>202</v>
      </c>
      <c r="G1729" s="100">
        <v>0.36</v>
      </c>
    </row>
    <row r="1730" spans="1:7" x14ac:dyDescent="0.25">
      <c r="A1730" s="90" t="s">
        <v>4178</v>
      </c>
      <c r="B1730" s="91" t="s">
        <v>105</v>
      </c>
      <c r="C1730" s="91" t="s">
        <v>58</v>
      </c>
      <c r="D1730" s="91" t="s">
        <v>204</v>
      </c>
      <c r="E1730" s="92" t="s">
        <v>205</v>
      </c>
      <c r="F1730" s="93" t="s">
        <v>180</v>
      </c>
      <c r="G1730" s="98">
        <v>3.6</v>
      </c>
    </row>
    <row r="1731" spans="1:7" ht="33.75" x14ac:dyDescent="0.25">
      <c r="A1731" s="90" t="s">
        <v>4179</v>
      </c>
      <c r="B1731" s="91" t="s">
        <v>105</v>
      </c>
      <c r="C1731" s="91" t="s">
        <v>2005</v>
      </c>
      <c r="D1731" s="91" t="s">
        <v>4180</v>
      </c>
      <c r="E1731" s="92" t="s">
        <v>4181</v>
      </c>
      <c r="F1731" s="93" t="s">
        <v>210</v>
      </c>
      <c r="G1731" s="97">
        <v>0.36720000000000003</v>
      </c>
    </row>
    <row r="1732" spans="1:7" x14ac:dyDescent="0.25">
      <c r="A1732" s="90" t="s">
        <v>4182</v>
      </c>
      <c r="B1732" s="91" t="s">
        <v>105</v>
      </c>
      <c r="C1732" s="91" t="s">
        <v>62</v>
      </c>
      <c r="D1732" s="91" t="s">
        <v>228</v>
      </c>
      <c r="E1732" s="92" t="s">
        <v>229</v>
      </c>
      <c r="F1732" s="93" t="s">
        <v>202</v>
      </c>
      <c r="G1732" s="100">
        <v>0.18</v>
      </c>
    </row>
    <row r="1733" spans="1:7" x14ac:dyDescent="0.25">
      <c r="A1733" s="90" t="s">
        <v>4183</v>
      </c>
      <c r="B1733" s="91" t="s">
        <v>105</v>
      </c>
      <c r="C1733" s="91" t="s">
        <v>2013</v>
      </c>
      <c r="D1733" s="91" t="s">
        <v>232</v>
      </c>
      <c r="E1733" s="92" t="s">
        <v>233</v>
      </c>
      <c r="F1733" s="93" t="s">
        <v>180</v>
      </c>
      <c r="G1733" s="98">
        <v>1.8</v>
      </c>
    </row>
    <row r="1734" spans="1:7" x14ac:dyDescent="0.25">
      <c r="A1734" s="90"/>
      <c r="B1734" s="91"/>
      <c r="C1734" s="91"/>
      <c r="D1734" s="91"/>
      <c r="E1734" s="103" t="s">
        <v>4184</v>
      </c>
      <c r="F1734" s="93"/>
      <c r="G1734" s="98"/>
    </row>
    <row r="1735" spans="1:7" x14ac:dyDescent="0.25">
      <c r="A1735" s="90" t="s">
        <v>4185</v>
      </c>
      <c r="B1735" s="91" t="s">
        <v>105</v>
      </c>
      <c r="C1735" s="91" t="s">
        <v>70</v>
      </c>
      <c r="D1735" s="91" t="s">
        <v>200</v>
      </c>
      <c r="E1735" s="92" t="s">
        <v>201</v>
      </c>
      <c r="F1735" s="93" t="s">
        <v>202</v>
      </c>
      <c r="G1735" s="98">
        <v>0.3</v>
      </c>
    </row>
    <row r="1736" spans="1:7" x14ac:dyDescent="0.25">
      <c r="A1736" s="90" t="s">
        <v>4186</v>
      </c>
      <c r="B1736" s="91" t="s">
        <v>105</v>
      </c>
      <c r="C1736" s="91" t="s">
        <v>91</v>
      </c>
      <c r="D1736" s="91" t="s">
        <v>3149</v>
      </c>
      <c r="E1736" s="92" t="s">
        <v>3150</v>
      </c>
      <c r="F1736" s="93" t="s">
        <v>180</v>
      </c>
      <c r="G1736" s="99">
        <v>3</v>
      </c>
    </row>
    <row r="1737" spans="1:7" ht="33.75" x14ac:dyDescent="0.25">
      <c r="A1737" s="90" t="s">
        <v>4187</v>
      </c>
      <c r="B1737" s="91" t="s">
        <v>105</v>
      </c>
      <c r="C1737" s="91" t="s">
        <v>207</v>
      </c>
      <c r="D1737" s="91" t="s">
        <v>4188</v>
      </c>
      <c r="E1737" s="92" t="s">
        <v>4189</v>
      </c>
      <c r="F1737" s="93" t="s">
        <v>210</v>
      </c>
      <c r="G1737" s="101">
        <v>0.30599999999999999</v>
      </c>
    </row>
    <row r="1738" spans="1:7" x14ac:dyDescent="0.25">
      <c r="A1738" s="90" t="s">
        <v>4190</v>
      </c>
      <c r="B1738" s="91" t="s">
        <v>105</v>
      </c>
      <c r="C1738" s="91" t="s">
        <v>94</v>
      </c>
      <c r="D1738" s="91" t="s">
        <v>4191</v>
      </c>
      <c r="E1738" s="92" t="s">
        <v>4192</v>
      </c>
      <c r="F1738" s="93" t="s">
        <v>214</v>
      </c>
      <c r="G1738" s="100">
        <v>0.08</v>
      </c>
    </row>
    <row r="1739" spans="1:7" x14ac:dyDescent="0.25">
      <c r="A1739" s="90" t="s">
        <v>4193</v>
      </c>
      <c r="B1739" s="91" t="s">
        <v>105</v>
      </c>
      <c r="C1739" s="91" t="s">
        <v>216</v>
      </c>
      <c r="D1739" s="91" t="s">
        <v>4194</v>
      </c>
      <c r="E1739" s="92" t="s">
        <v>4195</v>
      </c>
      <c r="F1739" s="93" t="s">
        <v>214</v>
      </c>
      <c r="G1739" s="100">
        <v>0.08</v>
      </c>
    </row>
    <row r="1740" spans="1:7" x14ac:dyDescent="0.25">
      <c r="A1740" s="90" t="s">
        <v>4196</v>
      </c>
      <c r="B1740" s="91" t="s">
        <v>105</v>
      </c>
      <c r="C1740" s="91" t="s">
        <v>95</v>
      </c>
      <c r="D1740" s="91" t="s">
        <v>228</v>
      </c>
      <c r="E1740" s="92" t="s">
        <v>229</v>
      </c>
      <c r="F1740" s="93" t="s">
        <v>202</v>
      </c>
      <c r="G1740" s="100">
        <v>0.15</v>
      </c>
    </row>
    <row r="1741" spans="1:7" x14ac:dyDescent="0.25">
      <c r="A1741" s="90" t="s">
        <v>4197</v>
      </c>
      <c r="B1741" s="91" t="s">
        <v>105</v>
      </c>
      <c r="C1741" s="91" t="s">
        <v>224</v>
      </c>
      <c r="D1741" s="91" t="s">
        <v>232</v>
      </c>
      <c r="E1741" s="92" t="s">
        <v>233</v>
      </c>
      <c r="F1741" s="93" t="s">
        <v>180</v>
      </c>
      <c r="G1741" s="98">
        <v>1.5</v>
      </c>
    </row>
    <row r="1742" spans="1:7" x14ac:dyDescent="0.25">
      <c r="A1742" s="79" t="s">
        <v>260</v>
      </c>
      <c r="B1742" s="299" t="s">
        <v>4198</v>
      </c>
      <c r="C1742" s="299"/>
      <c r="D1742" s="299"/>
      <c r="E1742" s="80" t="s">
        <v>55</v>
      </c>
      <c r="F1742" s="81"/>
      <c r="G1742" s="82"/>
    </row>
    <row r="1743" spans="1:7" x14ac:dyDescent="0.25">
      <c r="A1743" s="85"/>
      <c r="B1743" s="125"/>
      <c r="C1743" s="125"/>
      <c r="D1743" s="125"/>
      <c r="E1743" s="126" t="s">
        <v>164</v>
      </c>
      <c r="F1743" s="86"/>
      <c r="G1743" s="87"/>
    </row>
    <row r="1744" spans="1:7" ht="22.5" x14ac:dyDescent="0.25">
      <c r="A1744" s="90" t="s">
        <v>2101</v>
      </c>
      <c r="B1744" s="91" t="s">
        <v>106</v>
      </c>
      <c r="C1744" s="91" t="s">
        <v>40</v>
      </c>
      <c r="D1744" s="91" t="s">
        <v>4199</v>
      </c>
      <c r="E1744" s="92" t="s">
        <v>4200</v>
      </c>
      <c r="F1744" s="93" t="s">
        <v>168</v>
      </c>
      <c r="G1744" s="97">
        <v>9.4999999999999998E-3</v>
      </c>
    </row>
    <row r="1745" spans="1:7" ht="22.5" x14ac:dyDescent="0.25">
      <c r="A1745" s="90" t="s">
        <v>2105</v>
      </c>
      <c r="B1745" s="91" t="s">
        <v>106</v>
      </c>
      <c r="C1745" s="91" t="s">
        <v>41</v>
      </c>
      <c r="D1745" s="91" t="s">
        <v>4171</v>
      </c>
      <c r="E1745" s="92" t="s">
        <v>4172</v>
      </c>
      <c r="F1745" s="93" t="s">
        <v>172</v>
      </c>
      <c r="G1745" s="100">
        <v>7.0000000000000007E-2</v>
      </c>
    </row>
    <row r="1746" spans="1:7" ht="22.5" x14ac:dyDescent="0.25">
      <c r="A1746" s="90" t="s">
        <v>4076</v>
      </c>
      <c r="B1746" s="91" t="s">
        <v>106</v>
      </c>
      <c r="C1746" s="91" t="s">
        <v>44</v>
      </c>
      <c r="D1746" s="91" t="s">
        <v>4201</v>
      </c>
      <c r="E1746" s="92" t="s">
        <v>4202</v>
      </c>
      <c r="F1746" s="93" t="s">
        <v>176</v>
      </c>
      <c r="G1746" s="101">
        <v>2.613</v>
      </c>
    </row>
    <row r="1747" spans="1:7" ht="22.5" x14ac:dyDescent="0.25">
      <c r="A1747" s="90" t="s">
        <v>4079</v>
      </c>
      <c r="B1747" s="91" t="s">
        <v>106</v>
      </c>
      <c r="C1747" s="91" t="s">
        <v>46</v>
      </c>
      <c r="D1747" s="91" t="s">
        <v>174</v>
      </c>
      <c r="E1747" s="92" t="s">
        <v>175</v>
      </c>
      <c r="F1747" s="93" t="s">
        <v>176</v>
      </c>
      <c r="G1747" s="101">
        <v>21.138000000000002</v>
      </c>
    </row>
    <row r="1748" spans="1:7" x14ac:dyDescent="0.25">
      <c r="A1748" s="90" t="s">
        <v>4082</v>
      </c>
      <c r="B1748" s="91" t="s">
        <v>106</v>
      </c>
      <c r="C1748" s="91" t="s">
        <v>50</v>
      </c>
      <c r="D1748" s="91" t="s">
        <v>178</v>
      </c>
      <c r="E1748" s="92" t="s">
        <v>179</v>
      </c>
      <c r="F1748" s="93" t="s">
        <v>180</v>
      </c>
      <c r="G1748" s="98">
        <v>0.2</v>
      </c>
    </row>
    <row r="1749" spans="1:7" x14ac:dyDescent="0.25">
      <c r="A1749" s="90" t="s">
        <v>4203</v>
      </c>
      <c r="B1749" s="91" t="s">
        <v>106</v>
      </c>
      <c r="C1749" s="91" t="s">
        <v>1907</v>
      </c>
      <c r="D1749" s="91" t="s">
        <v>183</v>
      </c>
      <c r="E1749" s="92" t="s">
        <v>184</v>
      </c>
      <c r="F1749" s="93" t="s">
        <v>185</v>
      </c>
      <c r="G1749" s="99">
        <v>3</v>
      </c>
    </row>
    <row r="1750" spans="1:7" x14ac:dyDescent="0.25">
      <c r="A1750" s="90" t="s">
        <v>4204</v>
      </c>
      <c r="B1750" s="91" t="s">
        <v>106</v>
      </c>
      <c r="C1750" s="91" t="s">
        <v>54</v>
      </c>
      <c r="D1750" s="91" t="s">
        <v>187</v>
      </c>
      <c r="E1750" s="92" t="s">
        <v>188</v>
      </c>
      <c r="F1750" s="93" t="s">
        <v>172</v>
      </c>
      <c r="G1750" s="97">
        <v>5.6599999999999998E-2</v>
      </c>
    </row>
    <row r="1751" spans="1:7" x14ac:dyDescent="0.25">
      <c r="A1751" s="90" t="s">
        <v>4205</v>
      </c>
      <c r="B1751" s="91" t="s">
        <v>106</v>
      </c>
      <c r="C1751" s="91" t="s">
        <v>58</v>
      </c>
      <c r="D1751" s="91" t="s">
        <v>4206</v>
      </c>
      <c r="E1751" s="92" t="s">
        <v>4207</v>
      </c>
      <c r="F1751" s="93" t="s">
        <v>4208</v>
      </c>
      <c r="G1751" s="101">
        <v>8.4000000000000005E-2</v>
      </c>
    </row>
    <row r="1752" spans="1:7" x14ac:dyDescent="0.25">
      <c r="A1752" s="90" t="s">
        <v>4209</v>
      </c>
      <c r="B1752" s="91" t="s">
        <v>106</v>
      </c>
      <c r="C1752" s="91" t="s">
        <v>2005</v>
      </c>
      <c r="D1752" s="91" t="s">
        <v>4210</v>
      </c>
      <c r="E1752" s="92" t="s">
        <v>4211</v>
      </c>
      <c r="F1752" s="93" t="s">
        <v>238</v>
      </c>
      <c r="G1752" s="99">
        <v>2</v>
      </c>
    </row>
    <row r="1753" spans="1:7" ht="22.5" x14ac:dyDescent="0.25">
      <c r="A1753" s="90" t="s">
        <v>4212</v>
      </c>
      <c r="B1753" s="91" t="s">
        <v>106</v>
      </c>
      <c r="C1753" s="91" t="s">
        <v>2441</v>
      </c>
      <c r="D1753" s="91" t="s">
        <v>4213</v>
      </c>
      <c r="E1753" s="92" t="s">
        <v>4214</v>
      </c>
      <c r="F1753" s="93" t="s">
        <v>238</v>
      </c>
      <c r="G1753" s="99">
        <v>2</v>
      </c>
    </row>
    <row r="1754" spans="1:7" x14ac:dyDescent="0.25">
      <c r="A1754" s="90" t="s">
        <v>4215</v>
      </c>
      <c r="B1754" s="91" t="s">
        <v>106</v>
      </c>
      <c r="C1754" s="91" t="s">
        <v>2444</v>
      </c>
      <c r="D1754" s="91" t="s">
        <v>4216</v>
      </c>
      <c r="E1754" s="92" t="s">
        <v>4217</v>
      </c>
      <c r="F1754" s="93" t="s">
        <v>238</v>
      </c>
      <c r="G1754" s="99">
        <v>2</v>
      </c>
    </row>
    <row r="1755" spans="1:7" x14ac:dyDescent="0.25">
      <c r="A1755" s="90"/>
      <c r="B1755" s="91"/>
      <c r="C1755" s="91"/>
      <c r="D1755" s="91"/>
      <c r="E1755" s="103" t="s">
        <v>4218</v>
      </c>
      <c r="F1755" s="93"/>
      <c r="G1755" s="99"/>
    </row>
    <row r="1756" spans="1:7" x14ac:dyDescent="0.25">
      <c r="A1756" s="90" t="s">
        <v>4219</v>
      </c>
      <c r="B1756" s="91" t="s">
        <v>106</v>
      </c>
      <c r="C1756" s="91" t="s">
        <v>62</v>
      </c>
      <c r="D1756" s="91" t="s">
        <v>200</v>
      </c>
      <c r="E1756" s="92" t="s">
        <v>201</v>
      </c>
      <c r="F1756" s="93" t="s">
        <v>202</v>
      </c>
      <c r="G1756" s="100">
        <v>0.02</v>
      </c>
    </row>
    <row r="1757" spans="1:7" x14ac:dyDescent="0.25">
      <c r="A1757" s="90" t="s">
        <v>4220</v>
      </c>
      <c r="B1757" s="91" t="s">
        <v>106</v>
      </c>
      <c r="C1757" s="91" t="s">
        <v>70</v>
      </c>
      <c r="D1757" s="91" t="s">
        <v>3137</v>
      </c>
      <c r="E1757" s="92" t="s">
        <v>3138</v>
      </c>
      <c r="F1757" s="93" t="s">
        <v>180</v>
      </c>
      <c r="G1757" s="98">
        <v>0.9</v>
      </c>
    </row>
    <row r="1758" spans="1:7" ht="22.5" x14ac:dyDescent="0.25">
      <c r="A1758" s="90" t="s">
        <v>4221</v>
      </c>
      <c r="B1758" s="91" t="s">
        <v>106</v>
      </c>
      <c r="C1758" s="91" t="s">
        <v>2040</v>
      </c>
      <c r="D1758" s="91" t="s">
        <v>4222</v>
      </c>
      <c r="E1758" s="92" t="s">
        <v>4223</v>
      </c>
      <c r="F1758" s="93" t="s">
        <v>2011</v>
      </c>
      <c r="G1758" s="100">
        <v>9.18</v>
      </c>
    </row>
    <row r="1759" spans="1:7" x14ac:dyDescent="0.25">
      <c r="A1759" s="90" t="s">
        <v>4224</v>
      </c>
      <c r="B1759" s="91" t="s">
        <v>106</v>
      </c>
      <c r="C1759" s="91" t="s">
        <v>2478</v>
      </c>
      <c r="D1759" s="91" t="s">
        <v>4225</v>
      </c>
      <c r="E1759" s="92" t="s">
        <v>4226</v>
      </c>
      <c r="F1759" s="93" t="s">
        <v>1827</v>
      </c>
      <c r="G1759" s="99">
        <v>18</v>
      </c>
    </row>
    <row r="1760" spans="1:7" ht="22.5" x14ac:dyDescent="0.25">
      <c r="A1760" s="90" t="s">
        <v>4227</v>
      </c>
      <c r="B1760" s="91" t="s">
        <v>106</v>
      </c>
      <c r="C1760" s="91" t="s">
        <v>91</v>
      </c>
      <c r="D1760" s="91" t="s">
        <v>4228</v>
      </c>
      <c r="E1760" s="92" t="s">
        <v>4229</v>
      </c>
      <c r="F1760" s="93" t="s">
        <v>180</v>
      </c>
      <c r="G1760" s="98">
        <v>1.1000000000000001</v>
      </c>
    </row>
    <row r="1761" spans="1:7" ht="22.5" x14ac:dyDescent="0.25">
      <c r="A1761" s="90" t="s">
        <v>4230</v>
      </c>
      <c r="B1761" s="91" t="s">
        <v>106</v>
      </c>
      <c r="C1761" s="91" t="s">
        <v>94</v>
      </c>
      <c r="D1761" s="91" t="s">
        <v>4231</v>
      </c>
      <c r="E1761" s="92" t="s">
        <v>4232</v>
      </c>
      <c r="F1761" s="93" t="s">
        <v>180</v>
      </c>
      <c r="G1761" s="98">
        <v>23.9</v>
      </c>
    </row>
    <row r="1762" spans="1:7" x14ac:dyDescent="0.25">
      <c r="A1762" s="90" t="s">
        <v>4233</v>
      </c>
      <c r="B1762" s="91" t="s">
        <v>106</v>
      </c>
      <c r="C1762" s="91" t="s">
        <v>216</v>
      </c>
      <c r="D1762" s="91" t="s">
        <v>4234</v>
      </c>
      <c r="E1762" s="92" t="s">
        <v>4235</v>
      </c>
      <c r="F1762" s="93" t="s">
        <v>210</v>
      </c>
      <c r="G1762" s="100">
        <v>2.5499999999999998</v>
      </c>
    </row>
    <row r="1763" spans="1:7" x14ac:dyDescent="0.25">
      <c r="A1763" s="79" t="s">
        <v>264</v>
      </c>
      <c r="B1763" s="299" t="s">
        <v>4236</v>
      </c>
      <c r="C1763" s="299"/>
      <c r="D1763" s="299"/>
      <c r="E1763" s="80" t="s">
        <v>4237</v>
      </c>
      <c r="F1763" s="81"/>
      <c r="G1763" s="82"/>
    </row>
    <row r="1764" spans="1:7" x14ac:dyDescent="0.25">
      <c r="A1764" s="109"/>
      <c r="B1764" s="110"/>
      <c r="C1764" s="110"/>
      <c r="D1764" s="110"/>
      <c r="E1764" s="111" t="s">
        <v>2288</v>
      </c>
      <c r="F1764" s="112"/>
      <c r="G1764" s="113"/>
    </row>
    <row r="1765" spans="1:7" x14ac:dyDescent="0.25">
      <c r="A1765" s="109"/>
      <c r="B1765" s="110"/>
      <c r="C1765" s="110"/>
      <c r="D1765" s="110"/>
      <c r="E1765" s="142" t="s">
        <v>4238</v>
      </c>
      <c r="F1765" s="112"/>
      <c r="G1765" s="113"/>
    </row>
    <row r="1766" spans="1:7" ht="22.5" x14ac:dyDescent="0.25">
      <c r="A1766" s="90" t="s">
        <v>368</v>
      </c>
      <c r="B1766" s="91" t="s">
        <v>4236</v>
      </c>
      <c r="C1766" s="91" t="s">
        <v>40</v>
      </c>
      <c r="D1766" s="91" t="s">
        <v>4239</v>
      </c>
      <c r="E1766" s="92" t="s">
        <v>4240</v>
      </c>
      <c r="F1766" s="93" t="s">
        <v>168</v>
      </c>
      <c r="G1766" s="102">
        <v>1.2697999999999999E-2</v>
      </c>
    </row>
    <row r="1767" spans="1:7" ht="33.75" x14ac:dyDescent="0.25">
      <c r="A1767" s="90" t="s">
        <v>2115</v>
      </c>
      <c r="B1767" s="91" t="s">
        <v>4236</v>
      </c>
      <c r="C1767" s="91" t="s">
        <v>41</v>
      </c>
      <c r="D1767" s="91" t="s">
        <v>4241</v>
      </c>
      <c r="E1767" s="92" t="s">
        <v>4242</v>
      </c>
      <c r="F1767" s="93" t="s">
        <v>172</v>
      </c>
      <c r="G1767" s="102">
        <v>1.4109E-2</v>
      </c>
    </row>
    <row r="1768" spans="1:7" ht="22.5" x14ac:dyDescent="0.25">
      <c r="A1768" s="90" t="s">
        <v>4243</v>
      </c>
      <c r="B1768" s="91" t="s">
        <v>4236</v>
      </c>
      <c r="C1768" s="91" t="s">
        <v>44</v>
      </c>
      <c r="D1768" s="91" t="s">
        <v>174</v>
      </c>
      <c r="E1768" s="92" t="s">
        <v>175</v>
      </c>
      <c r="F1768" s="93" t="s">
        <v>176</v>
      </c>
      <c r="G1768" s="102">
        <v>21.681075</v>
      </c>
    </row>
    <row r="1769" spans="1:7" x14ac:dyDescent="0.25">
      <c r="A1769" s="90" t="s">
        <v>4244</v>
      </c>
      <c r="B1769" s="91" t="s">
        <v>4236</v>
      </c>
      <c r="C1769" s="91" t="s">
        <v>46</v>
      </c>
      <c r="D1769" s="91" t="s">
        <v>4245</v>
      </c>
      <c r="E1769" s="92" t="s">
        <v>4246</v>
      </c>
      <c r="F1769" s="93" t="s">
        <v>4247</v>
      </c>
      <c r="G1769" s="94">
        <v>1.5480000000000001E-2</v>
      </c>
    </row>
    <row r="1770" spans="1:7" x14ac:dyDescent="0.25">
      <c r="A1770" s="90" t="s">
        <v>4248</v>
      </c>
      <c r="B1770" s="91" t="s">
        <v>4236</v>
      </c>
      <c r="C1770" s="91" t="s">
        <v>182</v>
      </c>
      <c r="D1770" s="91" t="s">
        <v>4249</v>
      </c>
      <c r="E1770" s="92" t="s">
        <v>4250</v>
      </c>
      <c r="F1770" s="93" t="s">
        <v>185</v>
      </c>
      <c r="G1770" s="94">
        <v>1.95048</v>
      </c>
    </row>
    <row r="1771" spans="1:7" x14ac:dyDescent="0.25">
      <c r="A1771" s="90" t="s">
        <v>4251</v>
      </c>
      <c r="B1771" s="91" t="s">
        <v>4236</v>
      </c>
      <c r="C1771" s="91" t="s">
        <v>50</v>
      </c>
      <c r="D1771" s="91" t="s">
        <v>4252</v>
      </c>
      <c r="E1771" s="92" t="s">
        <v>4253</v>
      </c>
      <c r="F1771" s="93" t="s">
        <v>172</v>
      </c>
      <c r="G1771" s="102">
        <v>1.8225000000000002E-2</v>
      </c>
    </row>
    <row r="1772" spans="1:7" x14ac:dyDescent="0.25">
      <c r="A1772" s="90" t="s">
        <v>4254</v>
      </c>
      <c r="B1772" s="91" t="s">
        <v>4236</v>
      </c>
      <c r="C1772" s="91" t="s">
        <v>1907</v>
      </c>
      <c r="D1772" s="91" t="s">
        <v>4255</v>
      </c>
      <c r="E1772" s="92" t="s">
        <v>4256</v>
      </c>
      <c r="F1772" s="93" t="s">
        <v>185</v>
      </c>
      <c r="G1772" s="101">
        <v>1.859</v>
      </c>
    </row>
    <row r="1773" spans="1:7" ht="22.5" x14ac:dyDescent="0.25">
      <c r="A1773" s="90" t="s">
        <v>4257</v>
      </c>
      <c r="B1773" s="91" t="s">
        <v>4236</v>
      </c>
      <c r="C1773" s="91" t="s">
        <v>54</v>
      </c>
      <c r="D1773" s="91" t="s">
        <v>4258</v>
      </c>
      <c r="E1773" s="92" t="s">
        <v>4259</v>
      </c>
      <c r="F1773" s="93" t="s">
        <v>172</v>
      </c>
      <c r="G1773" s="94">
        <v>9.2880000000000004E-2</v>
      </c>
    </row>
    <row r="1774" spans="1:7" x14ac:dyDescent="0.25">
      <c r="A1774" s="90" t="s">
        <v>4260</v>
      </c>
      <c r="B1774" s="91" t="s">
        <v>4236</v>
      </c>
      <c r="C1774" s="91" t="s">
        <v>1950</v>
      </c>
      <c r="D1774" s="91" t="s">
        <v>350</v>
      </c>
      <c r="E1774" s="92" t="s">
        <v>351</v>
      </c>
      <c r="F1774" s="93" t="s">
        <v>185</v>
      </c>
      <c r="G1774" s="101">
        <v>9.4269999999999996</v>
      </c>
    </row>
    <row r="1775" spans="1:7" ht="22.5" x14ac:dyDescent="0.25">
      <c r="A1775" s="90" t="s">
        <v>4261</v>
      </c>
      <c r="B1775" s="91" t="s">
        <v>4236</v>
      </c>
      <c r="C1775" s="91" t="s">
        <v>58</v>
      </c>
      <c r="D1775" s="91" t="s">
        <v>361</v>
      </c>
      <c r="E1775" s="92" t="s">
        <v>362</v>
      </c>
      <c r="F1775" s="93" t="s">
        <v>363</v>
      </c>
      <c r="G1775" s="97">
        <v>0.1239</v>
      </c>
    </row>
    <row r="1776" spans="1:7" x14ac:dyDescent="0.25">
      <c r="A1776" s="90" t="s">
        <v>4262</v>
      </c>
      <c r="B1776" s="91" t="s">
        <v>4236</v>
      </c>
      <c r="C1776" s="91" t="s">
        <v>2005</v>
      </c>
      <c r="D1776" s="91" t="s">
        <v>4263</v>
      </c>
      <c r="E1776" s="92" t="s">
        <v>4264</v>
      </c>
      <c r="F1776" s="93" t="s">
        <v>297</v>
      </c>
      <c r="G1776" s="97">
        <v>0.26939999999999997</v>
      </c>
    </row>
    <row r="1777" spans="1:7" x14ac:dyDescent="0.25">
      <c r="A1777" s="90" t="s">
        <v>4265</v>
      </c>
      <c r="B1777" s="91" t="s">
        <v>4236</v>
      </c>
      <c r="C1777" s="91" t="s">
        <v>62</v>
      </c>
      <c r="D1777" s="91" t="s">
        <v>187</v>
      </c>
      <c r="E1777" s="92" t="s">
        <v>188</v>
      </c>
      <c r="F1777" s="93" t="s">
        <v>172</v>
      </c>
      <c r="G1777" s="102">
        <v>2.9985000000000001E-2</v>
      </c>
    </row>
    <row r="1778" spans="1:7" x14ac:dyDescent="0.25">
      <c r="A1778" s="90"/>
      <c r="B1778" s="91"/>
      <c r="C1778" s="91"/>
      <c r="D1778" s="91"/>
      <c r="E1778" s="103" t="s">
        <v>4266</v>
      </c>
      <c r="F1778" s="93"/>
      <c r="G1778" s="102"/>
    </row>
    <row r="1779" spans="1:7" x14ac:dyDescent="0.25">
      <c r="A1779" s="90" t="s">
        <v>4267</v>
      </c>
      <c r="B1779" s="91" t="s">
        <v>4236</v>
      </c>
      <c r="C1779" s="91" t="s">
        <v>70</v>
      </c>
      <c r="D1779" s="91" t="s">
        <v>4268</v>
      </c>
      <c r="E1779" s="92" t="s">
        <v>4269</v>
      </c>
      <c r="F1779" s="93" t="s">
        <v>238</v>
      </c>
      <c r="G1779" s="99">
        <v>1</v>
      </c>
    </row>
    <row r="1780" spans="1:7" x14ac:dyDescent="0.25">
      <c r="A1780" s="116" t="s">
        <v>4270</v>
      </c>
      <c r="B1780" s="117" t="s">
        <v>4236</v>
      </c>
      <c r="C1780" s="117" t="s">
        <v>2040</v>
      </c>
      <c r="D1780" s="117" t="s">
        <v>2602</v>
      </c>
      <c r="E1780" s="118" t="s">
        <v>4271</v>
      </c>
      <c r="F1780" s="119" t="s">
        <v>4272</v>
      </c>
      <c r="G1780" s="120">
        <v>1</v>
      </c>
    </row>
    <row r="1781" spans="1:7" x14ac:dyDescent="0.25">
      <c r="A1781" s="116"/>
      <c r="B1781" s="117"/>
      <c r="C1781" s="117"/>
      <c r="D1781" s="117"/>
      <c r="E1781" s="151" t="s">
        <v>4273</v>
      </c>
      <c r="F1781" s="119"/>
      <c r="G1781" s="120"/>
    </row>
    <row r="1782" spans="1:7" ht="22.5" x14ac:dyDescent="0.25">
      <c r="A1782" s="90" t="s">
        <v>4274</v>
      </c>
      <c r="B1782" s="91" t="s">
        <v>4236</v>
      </c>
      <c r="C1782" s="91" t="s">
        <v>91</v>
      </c>
      <c r="D1782" s="91" t="s">
        <v>4275</v>
      </c>
      <c r="E1782" s="92" t="s">
        <v>4276</v>
      </c>
      <c r="F1782" s="93" t="s">
        <v>180</v>
      </c>
      <c r="G1782" s="100">
        <v>0.12</v>
      </c>
    </row>
    <row r="1783" spans="1:7" x14ac:dyDescent="0.25">
      <c r="A1783" s="90" t="s">
        <v>4277</v>
      </c>
      <c r="B1783" s="91" t="s">
        <v>4236</v>
      </c>
      <c r="C1783" s="91" t="s">
        <v>207</v>
      </c>
      <c r="D1783" s="91" t="s">
        <v>4278</v>
      </c>
      <c r="E1783" s="92" t="s">
        <v>4279</v>
      </c>
      <c r="F1783" s="93" t="s">
        <v>297</v>
      </c>
      <c r="G1783" s="101">
        <v>7.0000000000000001E-3</v>
      </c>
    </row>
    <row r="1784" spans="1:7" ht="22.5" x14ac:dyDescent="0.25">
      <c r="A1784" s="90" t="s">
        <v>4280</v>
      </c>
      <c r="B1784" s="91" t="s">
        <v>4236</v>
      </c>
      <c r="C1784" s="91" t="s">
        <v>94</v>
      </c>
      <c r="D1784" s="91" t="s">
        <v>4281</v>
      </c>
      <c r="E1784" s="92" t="s">
        <v>4282</v>
      </c>
      <c r="F1784" s="93" t="s">
        <v>180</v>
      </c>
      <c r="G1784" s="100">
        <v>0.08</v>
      </c>
    </row>
    <row r="1785" spans="1:7" x14ac:dyDescent="0.25">
      <c r="A1785" s="90" t="s">
        <v>4283</v>
      </c>
      <c r="B1785" s="91" t="s">
        <v>4236</v>
      </c>
      <c r="C1785" s="91" t="s">
        <v>216</v>
      </c>
      <c r="D1785" s="91" t="s">
        <v>4284</v>
      </c>
      <c r="E1785" s="92" t="s">
        <v>4285</v>
      </c>
      <c r="F1785" s="93" t="s">
        <v>297</v>
      </c>
      <c r="G1785" s="100">
        <v>0.01</v>
      </c>
    </row>
    <row r="1786" spans="1:7" x14ac:dyDescent="0.25">
      <c r="A1786" s="90" t="s">
        <v>4286</v>
      </c>
      <c r="B1786" s="91" t="s">
        <v>4236</v>
      </c>
      <c r="C1786" s="91" t="s">
        <v>95</v>
      </c>
      <c r="D1786" s="91" t="s">
        <v>4287</v>
      </c>
      <c r="E1786" s="92" t="s">
        <v>4288</v>
      </c>
      <c r="F1786" s="93" t="s">
        <v>1827</v>
      </c>
      <c r="G1786" s="98">
        <v>0.3</v>
      </c>
    </row>
    <row r="1787" spans="1:7" x14ac:dyDescent="0.25">
      <c r="A1787" s="90" t="s">
        <v>4289</v>
      </c>
      <c r="B1787" s="91" t="s">
        <v>4236</v>
      </c>
      <c r="C1787" s="91" t="s">
        <v>224</v>
      </c>
      <c r="D1787" s="91" t="s">
        <v>4290</v>
      </c>
      <c r="E1787" s="92" t="s">
        <v>4291</v>
      </c>
      <c r="F1787" s="93" t="s">
        <v>297</v>
      </c>
      <c r="G1787" s="101">
        <v>3.4000000000000002E-2</v>
      </c>
    </row>
    <row r="1788" spans="1:7" ht="22.5" x14ac:dyDescent="0.25">
      <c r="A1788" s="90" t="s">
        <v>4292</v>
      </c>
      <c r="B1788" s="91" t="s">
        <v>4236</v>
      </c>
      <c r="C1788" s="91" t="s">
        <v>115</v>
      </c>
      <c r="D1788" s="91" t="s">
        <v>4293</v>
      </c>
      <c r="E1788" s="92" t="s">
        <v>4294</v>
      </c>
      <c r="F1788" s="93" t="s">
        <v>297</v>
      </c>
      <c r="G1788" s="100">
        <v>0.18</v>
      </c>
    </row>
    <row r="1789" spans="1:7" x14ac:dyDescent="0.25">
      <c r="A1789" s="90" t="s">
        <v>4295</v>
      </c>
      <c r="B1789" s="91" t="s">
        <v>4236</v>
      </c>
      <c r="C1789" s="91" t="s">
        <v>231</v>
      </c>
      <c r="D1789" s="91" t="s">
        <v>4296</v>
      </c>
      <c r="E1789" s="92" t="s">
        <v>4297</v>
      </c>
      <c r="F1789" s="93" t="s">
        <v>297</v>
      </c>
      <c r="G1789" s="97">
        <v>0.18540000000000001</v>
      </c>
    </row>
    <row r="1790" spans="1:7" x14ac:dyDescent="0.25">
      <c r="A1790" s="90"/>
      <c r="B1790" s="91"/>
      <c r="C1790" s="91"/>
      <c r="D1790" s="91"/>
      <c r="E1790" s="103" t="s">
        <v>4298</v>
      </c>
      <c r="F1790" s="93"/>
      <c r="G1790" s="97"/>
    </row>
    <row r="1791" spans="1:7" ht="22.5" x14ac:dyDescent="0.25">
      <c r="A1791" s="90" t="s">
        <v>4299</v>
      </c>
      <c r="B1791" s="91" t="s">
        <v>4236</v>
      </c>
      <c r="C1791" s="91" t="s">
        <v>235</v>
      </c>
      <c r="D1791" s="91" t="s">
        <v>4300</v>
      </c>
      <c r="E1791" s="92" t="s">
        <v>4301</v>
      </c>
      <c r="F1791" s="93" t="s">
        <v>180</v>
      </c>
      <c r="G1791" s="101">
        <v>0.52100000000000002</v>
      </c>
    </row>
    <row r="1792" spans="1:7" x14ac:dyDescent="0.25">
      <c r="A1792" s="90" t="s">
        <v>4302</v>
      </c>
      <c r="B1792" s="91" t="s">
        <v>4236</v>
      </c>
      <c r="C1792" s="91" t="s">
        <v>328</v>
      </c>
      <c r="D1792" s="91" t="s">
        <v>4303</v>
      </c>
      <c r="E1792" s="92" t="s">
        <v>4304</v>
      </c>
      <c r="F1792" s="93" t="s">
        <v>371</v>
      </c>
      <c r="G1792" s="101">
        <v>98.468999999999994</v>
      </c>
    </row>
    <row r="1793" spans="1:7" x14ac:dyDescent="0.25">
      <c r="A1793" s="90" t="s">
        <v>4305</v>
      </c>
      <c r="B1793" s="91" t="s">
        <v>4236</v>
      </c>
      <c r="C1793" s="91" t="s">
        <v>330</v>
      </c>
      <c r="D1793" s="91" t="s">
        <v>4306</v>
      </c>
      <c r="E1793" s="92" t="s">
        <v>4307</v>
      </c>
      <c r="F1793" s="93" t="s">
        <v>185</v>
      </c>
      <c r="G1793" s="98">
        <v>2.1</v>
      </c>
    </row>
    <row r="1794" spans="1:7" x14ac:dyDescent="0.25">
      <c r="A1794" s="90" t="s">
        <v>4308</v>
      </c>
      <c r="B1794" s="91" t="s">
        <v>4236</v>
      </c>
      <c r="C1794" s="91" t="s">
        <v>240</v>
      </c>
      <c r="D1794" s="91" t="s">
        <v>4309</v>
      </c>
      <c r="E1794" s="92" t="s">
        <v>4310</v>
      </c>
      <c r="F1794" s="93" t="s">
        <v>214</v>
      </c>
      <c r="G1794" s="100">
        <v>0.01</v>
      </c>
    </row>
    <row r="1795" spans="1:7" ht="22.5" x14ac:dyDescent="0.25">
      <c r="A1795" s="90" t="s">
        <v>4311</v>
      </c>
      <c r="B1795" s="91" t="s">
        <v>4236</v>
      </c>
      <c r="C1795" s="91" t="s">
        <v>243</v>
      </c>
      <c r="D1795" s="91" t="s">
        <v>4312</v>
      </c>
      <c r="E1795" s="92" t="s">
        <v>4313</v>
      </c>
      <c r="F1795" s="93" t="s">
        <v>238</v>
      </c>
      <c r="G1795" s="99">
        <v>1</v>
      </c>
    </row>
    <row r="1796" spans="1:7" x14ac:dyDescent="0.25">
      <c r="A1796" s="90" t="s">
        <v>4314</v>
      </c>
      <c r="B1796" s="91" t="s">
        <v>4236</v>
      </c>
      <c r="C1796" s="91" t="s">
        <v>252</v>
      </c>
      <c r="D1796" s="91" t="s">
        <v>4315</v>
      </c>
      <c r="E1796" s="92" t="s">
        <v>4316</v>
      </c>
      <c r="F1796" s="93" t="s">
        <v>214</v>
      </c>
      <c r="G1796" s="100">
        <v>0.01</v>
      </c>
    </row>
    <row r="1797" spans="1:7" ht="22.5" x14ac:dyDescent="0.25">
      <c r="A1797" s="90" t="s">
        <v>4317</v>
      </c>
      <c r="B1797" s="91" t="s">
        <v>4236</v>
      </c>
      <c r="C1797" s="91" t="s">
        <v>349</v>
      </c>
      <c r="D1797" s="91" t="s">
        <v>4318</v>
      </c>
      <c r="E1797" s="92" t="s">
        <v>4319</v>
      </c>
      <c r="F1797" s="93" t="s">
        <v>238</v>
      </c>
      <c r="G1797" s="99">
        <v>1</v>
      </c>
    </row>
    <row r="1798" spans="1:7" x14ac:dyDescent="0.25">
      <c r="A1798" s="79" t="s">
        <v>266</v>
      </c>
      <c r="B1798" s="299" t="s">
        <v>4320</v>
      </c>
      <c r="C1798" s="299"/>
      <c r="D1798" s="299"/>
      <c r="E1798" s="80" t="s">
        <v>4321</v>
      </c>
      <c r="F1798" s="81"/>
      <c r="G1798" s="82"/>
    </row>
    <row r="1799" spans="1:7" x14ac:dyDescent="0.25">
      <c r="A1799" s="85"/>
      <c r="B1799" s="125"/>
      <c r="C1799" s="125"/>
      <c r="D1799" s="125"/>
      <c r="E1799" s="126" t="s">
        <v>4322</v>
      </c>
      <c r="F1799" s="86"/>
      <c r="G1799" s="87"/>
    </row>
    <row r="1800" spans="1:7" x14ac:dyDescent="0.25">
      <c r="A1800" s="85"/>
      <c r="B1800" s="125"/>
      <c r="C1800" s="125"/>
      <c r="D1800" s="125"/>
      <c r="E1800" s="126" t="s">
        <v>4323</v>
      </c>
      <c r="F1800" s="86"/>
      <c r="G1800" s="87"/>
    </row>
    <row r="1801" spans="1:7" ht="22.5" x14ac:dyDescent="0.25">
      <c r="A1801" s="90" t="s">
        <v>377</v>
      </c>
      <c r="B1801" s="91" t="s">
        <v>4324</v>
      </c>
      <c r="C1801" s="91" t="s">
        <v>40</v>
      </c>
      <c r="D1801" s="91" t="s">
        <v>4325</v>
      </c>
      <c r="E1801" s="92" t="s">
        <v>4326</v>
      </c>
      <c r="F1801" s="93" t="s">
        <v>168</v>
      </c>
      <c r="G1801" s="94">
        <v>0.26604</v>
      </c>
    </row>
    <row r="1802" spans="1:7" ht="22.5" x14ac:dyDescent="0.25">
      <c r="A1802" s="90" t="s">
        <v>382</v>
      </c>
      <c r="B1802" s="91" t="s">
        <v>4324</v>
      </c>
      <c r="C1802" s="91" t="s">
        <v>41</v>
      </c>
      <c r="D1802" s="91" t="s">
        <v>4171</v>
      </c>
      <c r="E1802" s="92" t="s">
        <v>4172</v>
      </c>
      <c r="F1802" s="93" t="s">
        <v>172</v>
      </c>
      <c r="G1802" s="97">
        <v>0.29559999999999997</v>
      </c>
    </row>
    <row r="1803" spans="1:7" ht="22.5" x14ac:dyDescent="0.25">
      <c r="A1803" s="90" t="s">
        <v>2773</v>
      </c>
      <c r="B1803" s="91" t="s">
        <v>4324</v>
      </c>
      <c r="C1803" s="91" t="s">
        <v>44</v>
      </c>
      <c r="D1803" s="91" t="s">
        <v>4327</v>
      </c>
      <c r="E1803" s="92" t="s">
        <v>4328</v>
      </c>
      <c r="F1803" s="93" t="s">
        <v>168</v>
      </c>
      <c r="G1803" s="97">
        <v>0.2366</v>
      </c>
    </row>
    <row r="1804" spans="1:7" ht="22.5" x14ac:dyDescent="0.25">
      <c r="A1804" s="90" t="s">
        <v>2776</v>
      </c>
      <c r="B1804" s="91" t="s">
        <v>4324</v>
      </c>
      <c r="C1804" s="91" t="s">
        <v>46</v>
      </c>
      <c r="D1804" s="91" t="s">
        <v>174</v>
      </c>
      <c r="E1804" s="92" t="s">
        <v>175</v>
      </c>
      <c r="F1804" s="93" t="s">
        <v>176</v>
      </c>
      <c r="G1804" s="100">
        <v>461.37</v>
      </c>
    </row>
    <row r="1805" spans="1:7" x14ac:dyDescent="0.25">
      <c r="A1805" s="90" t="s">
        <v>2779</v>
      </c>
      <c r="B1805" s="91" t="s">
        <v>4324</v>
      </c>
      <c r="C1805" s="91" t="s">
        <v>50</v>
      </c>
      <c r="D1805" s="91" t="s">
        <v>187</v>
      </c>
      <c r="E1805" s="92" t="s">
        <v>188</v>
      </c>
      <c r="F1805" s="93" t="s">
        <v>172</v>
      </c>
      <c r="G1805" s="100">
        <v>0.59</v>
      </c>
    </row>
    <row r="1806" spans="1:7" x14ac:dyDescent="0.25">
      <c r="A1806" s="90" t="s">
        <v>2783</v>
      </c>
      <c r="B1806" s="91" t="s">
        <v>4324</v>
      </c>
      <c r="C1806" s="91" t="s">
        <v>1907</v>
      </c>
      <c r="D1806" s="91" t="s">
        <v>183</v>
      </c>
      <c r="E1806" s="92" t="s">
        <v>184</v>
      </c>
      <c r="F1806" s="93" t="s">
        <v>185</v>
      </c>
      <c r="G1806" s="100">
        <v>59.59</v>
      </c>
    </row>
    <row r="1807" spans="1:7" x14ac:dyDescent="0.25">
      <c r="A1807" s="90"/>
      <c r="B1807" s="91"/>
      <c r="C1807" s="91"/>
      <c r="D1807" s="91"/>
      <c r="E1807" s="103" t="s">
        <v>4329</v>
      </c>
      <c r="F1807" s="93"/>
      <c r="G1807" s="100"/>
    </row>
    <row r="1808" spans="1:7" x14ac:dyDescent="0.25">
      <c r="A1808" s="90" t="s">
        <v>4330</v>
      </c>
      <c r="B1808" s="91" t="s">
        <v>4324</v>
      </c>
      <c r="C1808" s="91" t="s">
        <v>54</v>
      </c>
      <c r="D1808" s="91" t="s">
        <v>4252</v>
      </c>
      <c r="E1808" s="92" t="s">
        <v>4253</v>
      </c>
      <c r="F1808" s="93" t="s">
        <v>172</v>
      </c>
      <c r="G1808" s="97">
        <v>0.12740000000000001</v>
      </c>
    </row>
    <row r="1809" spans="1:7" x14ac:dyDescent="0.25">
      <c r="A1809" s="90" t="s">
        <v>4331</v>
      </c>
      <c r="B1809" s="91" t="s">
        <v>4324</v>
      </c>
      <c r="C1809" s="91" t="s">
        <v>1950</v>
      </c>
      <c r="D1809" s="91" t="s">
        <v>4332</v>
      </c>
      <c r="E1809" s="92" t="s">
        <v>4333</v>
      </c>
      <c r="F1809" s="93" t="s">
        <v>185</v>
      </c>
      <c r="G1809" s="100">
        <v>12.99</v>
      </c>
    </row>
    <row r="1810" spans="1:7" x14ac:dyDescent="0.25">
      <c r="A1810" s="90" t="s">
        <v>4334</v>
      </c>
      <c r="B1810" s="91" t="s">
        <v>4324</v>
      </c>
      <c r="C1810" s="91" t="s">
        <v>58</v>
      </c>
      <c r="D1810" s="91" t="s">
        <v>4335</v>
      </c>
      <c r="E1810" s="92" t="s">
        <v>4336</v>
      </c>
      <c r="F1810" s="93" t="s">
        <v>185</v>
      </c>
      <c r="G1810" s="99">
        <v>10</v>
      </c>
    </row>
    <row r="1811" spans="1:7" x14ac:dyDescent="0.25">
      <c r="A1811" s="90" t="s">
        <v>4337</v>
      </c>
      <c r="B1811" s="91" t="s">
        <v>4324</v>
      </c>
      <c r="C1811" s="91" t="s">
        <v>2005</v>
      </c>
      <c r="D1811" s="91" t="s">
        <v>183</v>
      </c>
      <c r="E1811" s="92" t="s">
        <v>184</v>
      </c>
      <c r="F1811" s="93" t="s">
        <v>185</v>
      </c>
      <c r="G1811" s="99">
        <v>12</v>
      </c>
    </row>
    <row r="1812" spans="1:7" x14ac:dyDescent="0.25">
      <c r="A1812" s="90" t="s">
        <v>4338</v>
      </c>
      <c r="B1812" s="91" t="s">
        <v>4324</v>
      </c>
      <c r="C1812" s="91" t="s">
        <v>62</v>
      </c>
      <c r="D1812" s="91" t="s">
        <v>877</v>
      </c>
      <c r="E1812" s="92" t="s">
        <v>878</v>
      </c>
      <c r="F1812" s="93" t="s">
        <v>297</v>
      </c>
      <c r="G1812" s="97">
        <v>9.4299999999999995E-2</v>
      </c>
    </row>
    <row r="1813" spans="1:7" x14ac:dyDescent="0.25">
      <c r="A1813" s="90" t="s">
        <v>4339</v>
      </c>
      <c r="B1813" s="91" t="s">
        <v>4324</v>
      </c>
      <c r="C1813" s="91" t="s">
        <v>2013</v>
      </c>
      <c r="D1813" s="91" t="s">
        <v>397</v>
      </c>
      <c r="E1813" s="92" t="s">
        <v>398</v>
      </c>
      <c r="F1813" s="93" t="s">
        <v>297</v>
      </c>
      <c r="G1813" s="97">
        <v>9.4299999999999995E-2</v>
      </c>
    </row>
    <row r="1814" spans="1:7" ht="22.5" x14ac:dyDescent="0.25">
      <c r="A1814" s="90" t="s">
        <v>4340</v>
      </c>
      <c r="B1814" s="91" t="s">
        <v>4324</v>
      </c>
      <c r="C1814" s="91" t="s">
        <v>70</v>
      </c>
      <c r="D1814" s="91" t="s">
        <v>4341</v>
      </c>
      <c r="E1814" s="92" t="s">
        <v>4342</v>
      </c>
      <c r="F1814" s="93" t="s">
        <v>172</v>
      </c>
      <c r="G1814" s="94">
        <v>0.22606999999999999</v>
      </c>
    </row>
    <row r="1815" spans="1:7" x14ac:dyDescent="0.25">
      <c r="A1815" s="90" t="s">
        <v>4343</v>
      </c>
      <c r="B1815" s="91" t="s">
        <v>4324</v>
      </c>
      <c r="C1815" s="91" t="s">
        <v>91</v>
      </c>
      <c r="D1815" s="91" t="s">
        <v>4344</v>
      </c>
      <c r="E1815" s="92" t="s">
        <v>4345</v>
      </c>
      <c r="F1815" s="93" t="s">
        <v>185</v>
      </c>
      <c r="G1815" s="100">
        <v>0.52</v>
      </c>
    </row>
    <row r="1816" spans="1:7" ht="22.5" x14ac:dyDescent="0.25">
      <c r="A1816" s="90" t="s">
        <v>4346</v>
      </c>
      <c r="B1816" s="91" t="s">
        <v>4324</v>
      </c>
      <c r="C1816" s="91" t="s">
        <v>207</v>
      </c>
      <c r="D1816" s="91" t="s">
        <v>4347</v>
      </c>
      <c r="E1816" s="92" t="s">
        <v>4348</v>
      </c>
      <c r="F1816" s="93" t="s">
        <v>238</v>
      </c>
      <c r="G1816" s="99">
        <v>33</v>
      </c>
    </row>
    <row r="1817" spans="1:7" ht="22.5" x14ac:dyDescent="0.25">
      <c r="A1817" s="90" t="s">
        <v>4349</v>
      </c>
      <c r="B1817" s="91" t="s">
        <v>4324</v>
      </c>
      <c r="C1817" s="91" t="s">
        <v>2699</v>
      </c>
      <c r="D1817" s="91" t="s">
        <v>4350</v>
      </c>
      <c r="E1817" s="92" t="s">
        <v>4351</v>
      </c>
      <c r="F1817" s="93" t="s">
        <v>238</v>
      </c>
      <c r="G1817" s="99">
        <v>33</v>
      </c>
    </row>
    <row r="1818" spans="1:7" ht="22.5" x14ac:dyDescent="0.25">
      <c r="A1818" s="90" t="s">
        <v>4352</v>
      </c>
      <c r="B1818" s="91" t="s">
        <v>4324</v>
      </c>
      <c r="C1818" s="91" t="s">
        <v>94</v>
      </c>
      <c r="D1818" s="91" t="s">
        <v>4353</v>
      </c>
      <c r="E1818" s="92" t="s">
        <v>4354</v>
      </c>
      <c r="F1818" s="93" t="s">
        <v>202</v>
      </c>
      <c r="G1818" s="101">
        <v>0.19600000000000001</v>
      </c>
    </row>
    <row r="1819" spans="1:7" ht="22.5" x14ac:dyDescent="0.25">
      <c r="A1819" s="90" t="s">
        <v>4355</v>
      </c>
      <c r="B1819" s="91" t="s">
        <v>4324</v>
      </c>
      <c r="C1819" s="91" t="s">
        <v>216</v>
      </c>
      <c r="D1819" s="91" t="s">
        <v>4356</v>
      </c>
      <c r="E1819" s="92" t="s">
        <v>4357</v>
      </c>
      <c r="F1819" s="93" t="s">
        <v>489</v>
      </c>
      <c r="G1819" s="99">
        <v>196</v>
      </c>
    </row>
    <row r="1820" spans="1:7" ht="22.5" x14ac:dyDescent="0.25">
      <c r="A1820" s="90" t="s">
        <v>4358</v>
      </c>
      <c r="B1820" s="91" t="s">
        <v>4324</v>
      </c>
      <c r="C1820" s="91" t="s">
        <v>95</v>
      </c>
      <c r="D1820" s="91" t="s">
        <v>4359</v>
      </c>
      <c r="E1820" s="92" t="s">
        <v>4360</v>
      </c>
      <c r="F1820" s="93" t="s">
        <v>172</v>
      </c>
      <c r="G1820" s="100">
        <v>0.03</v>
      </c>
    </row>
    <row r="1821" spans="1:7" x14ac:dyDescent="0.25">
      <c r="A1821" s="90" t="s">
        <v>4361</v>
      </c>
      <c r="B1821" s="91" t="s">
        <v>4324</v>
      </c>
      <c r="C1821" s="91" t="s">
        <v>224</v>
      </c>
      <c r="D1821" s="91" t="s">
        <v>397</v>
      </c>
      <c r="E1821" s="92" t="s">
        <v>398</v>
      </c>
      <c r="F1821" s="93" t="s">
        <v>297</v>
      </c>
      <c r="G1821" s="94">
        <v>8.7349999999999997E-2</v>
      </c>
    </row>
    <row r="1822" spans="1:7" x14ac:dyDescent="0.25">
      <c r="A1822" s="90" t="s">
        <v>4362</v>
      </c>
      <c r="B1822" s="91" t="s">
        <v>4324</v>
      </c>
      <c r="C1822" s="91" t="s">
        <v>115</v>
      </c>
      <c r="D1822" s="91" t="s">
        <v>4363</v>
      </c>
      <c r="E1822" s="92" t="s">
        <v>4364</v>
      </c>
      <c r="F1822" s="93" t="s">
        <v>185</v>
      </c>
      <c r="G1822" s="100">
        <v>3.77</v>
      </c>
    </row>
    <row r="1823" spans="1:7" x14ac:dyDescent="0.25">
      <c r="A1823" s="90" t="s">
        <v>4365</v>
      </c>
      <c r="B1823" s="91" t="s">
        <v>4324</v>
      </c>
      <c r="C1823" s="91" t="s">
        <v>231</v>
      </c>
      <c r="D1823" s="91" t="s">
        <v>4366</v>
      </c>
      <c r="E1823" s="92" t="s">
        <v>4367</v>
      </c>
      <c r="F1823" s="93" t="s">
        <v>4029</v>
      </c>
      <c r="G1823" s="101">
        <v>1.508</v>
      </c>
    </row>
    <row r="1824" spans="1:7" ht="22.5" x14ac:dyDescent="0.25">
      <c r="A1824" s="90" t="s">
        <v>4368</v>
      </c>
      <c r="B1824" s="91" t="s">
        <v>4324</v>
      </c>
      <c r="C1824" s="91" t="s">
        <v>235</v>
      </c>
      <c r="D1824" s="91" t="s">
        <v>4369</v>
      </c>
      <c r="E1824" s="92" t="s">
        <v>4370</v>
      </c>
      <c r="F1824" s="93" t="s">
        <v>1562</v>
      </c>
      <c r="G1824" s="102">
        <v>6.6467520000000002</v>
      </c>
    </row>
    <row r="1825" spans="1:7" ht="22.5" x14ac:dyDescent="0.25">
      <c r="A1825" s="90" t="s">
        <v>4371</v>
      </c>
      <c r="B1825" s="91" t="s">
        <v>4324</v>
      </c>
      <c r="C1825" s="91" t="s">
        <v>328</v>
      </c>
      <c r="D1825" s="91" t="s">
        <v>4372</v>
      </c>
      <c r="E1825" s="92" t="s">
        <v>4373</v>
      </c>
      <c r="F1825" s="93" t="s">
        <v>185</v>
      </c>
      <c r="G1825" s="102">
        <v>2.6587010000000002</v>
      </c>
    </row>
    <row r="1826" spans="1:7" ht="22.5" x14ac:dyDescent="0.25">
      <c r="A1826" s="90" t="s">
        <v>4374</v>
      </c>
      <c r="B1826" s="91" t="s">
        <v>4324</v>
      </c>
      <c r="C1826" s="91" t="s">
        <v>240</v>
      </c>
      <c r="D1826" s="91" t="s">
        <v>361</v>
      </c>
      <c r="E1826" s="92" t="s">
        <v>362</v>
      </c>
      <c r="F1826" s="93" t="s">
        <v>363</v>
      </c>
      <c r="G1826" s="97">
        <v>3.8416000000000001</v>
      </c>
    </row>
    <row r="1827" spans="1:7" x14ac:dyDescent="0.25">
      <c r="A1827" s="90" t="s">
        <v>4375</v>
      </c>
      <c r="B1827" s="91" t="s">
        <v>4324</v>
      </c>
      <c r="C1827" s="91" t="s">
        <v>243</v>
      </c>
      <c r="D1827" s="91" t="s">
        <v>4376</v>
      </c>
      <c r="E1827" s="92" t="s">
        <v>4377</v>
      </c>
      <c r="F1827" s="93" t="s">
        <v>297</v>
      </c>
      <c r="G1827" s="101">
        <v>-0.92200000000000004</v>
      </c>
    </row>
    <row r="1828" spans="1:7" ht="22.5" x14ac:dyDescent="0.25">
      <c r="A1828" s="90" t="s">
        <v>4378</v>
      </c>
      <c r="B1828" s="91" t="s">
        <v>4324</v>
      </c>
      <c r="C1828" s="91" t="s">
        <v>247</v>
      </c>
      <c r="D1828" s="91" t="s">
        <v>4379</v>
      </c>
      <c r="E1828" s="92" t="s">
        <v>4380</v>
      </c>
      <c r="F1828" s="93" t="s">
        <v>380</v>
      </c>
      <c r="G1828" s="99">
        <v>216</v>
      </c>
    </row>
    <row r="1829" spans="1:7" x14ac:dyDescent="0.25">
      <c r="A1829" s="90" t="s">
        <v>4381</v>
      </c>
      <c r="B1829" s="91" t="s">
        <v>4324</v>
      </c>
      <c r="C1829" s="91" t="s">
        <v>252</v>
      </c>
      <c r="D1829" s="91" t="s">
        <v>4382</v>
      </c>
      <c r="E1829" s="92" t="s">
        <v>4383</v>
      </c>
      <c r="F1829" s="93" t="s">
        <v>363</v>
      </c>
      <c r="G1829" s="100">
        <v>1.04</v>
      </c>
    </row>
    <row r="1830" spans="1:7" x14ac:dyDescent="0.25">
      <c r="A1830" s="90" t="s">
        <v>4384</v>
      </c>
      <c r="B1830" s="91" t="s">
        <v>4324</v>
      </c>
      <c r="C1830" s="91" t="s">
        <v>349</v>
      </c>
      <c r="D1830" s="91" t="s">
        <v>4385</v>
      </c>
      <c r="E1830" s="92" t="s">
        <v>4386</v>
      </c>
      <c r="F1830" s="93" t="s">
        <v>371</v>
      </c>
      <c r="G1830" s="98">
        <v>114.4</v>
      </c>
    </row>
    <row r="1831" spans="1:7" ht="22.5" x14ac:dyDescent="0.25">
      <c r="A1831" s="90" t="s">
        <v>4387</v>
      </c>
      <c r="B1831" s="91" t="s">
        <v>4324</v>
      </c>
      <c r="C1831" s="91" t="s">
        <v>256</v>
      </c>
      <c r="D1831" s="91" t="s">
        <v>4388</v>
      </c>
      <c r="E1831" s="92" t="s">
        <v>4389</v>
      </c>
      <c r="F1831" s="93" t="s">
        <v>202</v>
      </c>
      <c r="G1831" s="101">
        <v>4.0000000000000001E-3</v>
      </c>
    </row>
    <row r="1832" spans="1:7" ht="22.5" x14ac:dyDescent="0.25">
      <c r="A1832" s="90" t="s">
        <v>4390</v>
      </c>
      <c r="B1832" s="91" t="s">
        <v>4324</v>
      </c>
      <c r="C1832" s="91" t="s">
        <v>356</v>
      </c>
      <c r="D1832" s="91" t="s">
        <v>4391</v>
      </c>
      <c r="E1832" s="92" t="s">
        <v>4392</v>
      </c>
      <c r="F1832" s="93" t="s">
        <v>489</v>
      </c>
      <c r="G1832" s="99">
        <v>4</v>
      </c>
    </row>
    <row r="1833" spans="1:7" x14ac:dyDescent="0.25">
      <c r="A1833" s="90" t="s">
        <v>4393</v>
      </c>
      <c r="B1833" s="91" t="s">
        <v>4324</v>
      </c>
      <c r="C1833" s="91" t="s">
        <v>260</v>
      </c>
      <c r="D1833" s="91" t="s">
        <v>4394</v>
      </c>
      <c r="E1833" s="92" t="s">
        <v>4395</v>
      </c>
      <c r="F1833" s="93" t="s">
        <v>238</v>
      </c>
      <c r="G1833" s="99">
        <v>2</v>
      </c>
    </row>
    <row r="1834" spans="1:7" ht="22.5" x14ac:dyDescent="0.25">
      <c r="A1834" s="90" t="s">
        <v>4396</v>
      </c>
      <c r="B1834" s="91" t="s">
        <v>4324</v>
      </c>
      <c r="C1834" s="91" t="s">
        <v>2101</v>
      </c>
      <c r="D1834" s="91" t="s">
        <v>4397</v>
      </c>
      <c r="E1834" s="92" t="s">
        <v>4398</v>
      </c>
      <c r="F1834" s="93" t="s">
        <v>238</v>
      </c>
      <c r="G1834" s="99">
        <v>2</v>
      </c>
    </row>
    <row r="1835" spans="1:7" x14ac:dyDescent="0.25">
      <c r="A1835" s="90" t="s">
        <v>4399</v>
      </c>
      <c r="B1835" s="91" t="s">
        <v>4324</v>
      </c>
      <c r="C1835" s="91" t="s">
        <v>264</v>
      </c>
      <c r="D1835" s="91" t="s">
        <v>4400</v>
      </c>
      <c r="E1835" s="92" t="s">
        <v>4401</v>
      </c>
      <c r="F1835" s="93" t="s">
        <v>222</v>
      </c>
      <c r="G1835" s="99">
        <v>4</v>
      </c>
    </row>
    <row r="1836" spans="1:7" ht="22.5" x14ac:dyDescent="0.25">
      <c r="A1836" s="90" t="s">
        <v>4402</v>
      </c>
      <c r="B1836" s="91" t="s">
        <v>4324</v>
      </c>
      <c r="C1836" s="91" t="s">
        <v>368</v>
      </c>
      <c r="D1836" s="91" t="s">
        <v>4403</v>
      </c>
      <c r="E1836" s="92" t="s">
        <v>4404</v>
      </c>
      <c r="F1836" s="93" t="s">
        <v>238</v>
      </c>
      <c r="G1836" s="99">
        <v>4</v>
      </c>
    </row>
    <row r="1837" spans="1:7" ht="22.5" x14ac:dyDescent="0.25">
      <c r="A1837" s="90" t="s">
        <v>4405</v>
      </c>
      <c r="B1837" s="91" t="s">
        <v>4324</v>
      </c>
      <c r="C1837" s="91" t="s">
        <v>266</v>
      </c>
      <c r="D1837" s="91" t="s">
        <v>2560</v>
      </c>
      <c r="E1837" s="92" t="s">
        <v>2561</v>
      </c>
      <c r="F1837" s="93" t="s">
        <v>180</v>
      </c>
      <c r="G1837" s="100">
        <v>1.96</v>
      </c>
    </row>
    <row r="1838" spans="1:7" x14ac:dyDescent="0.25">
      <c r="A1838" s="79" t="s">
        <v>270</v>
      </c>
      <c r="B1838" s="299" t="s">
        <v>4406</v>
      </c>
      <c r="C1838" s="299"/>
      <c r="D1838" s="299"/>
      <c r="E1838" s="80" t="s">
        <v>4407</v>
      </c>
      <c r="F1838" s="81"/>
      <c r="G1838" s="82"/>
    </row>
    <row r="1839" spans="1:7" x14ac:dyDescent="0.25">
      <c r="A1839" s="109"/>
      <c r="B1839" s="110"/>
      <c r="C1839" s="110"/>
      <c r="D1839" s="110"/>
      <c r="E1839" s="111" t="s">
        <v>2288</v>
      </c>
      <c r="F1839" s="112"/>
      <c r="G1839" s="113"/>
    </row>
    <row r="1840" spans="1:7" x14ac:dyDescent="0.25">
      <c r="A1840" s="109"/>
      <c r="B1840" s="110"/>
      <c r="C1840" s="110"/>
      <c r="D1840" s="110"/>
      <c r="E1840" s="142" t="s">
        <v>4408</v>
      </c>
      <c r="F1840" s="112"/>
      <c r="G1840" s="113"/>
    </row>
    <row r="1841" spans="1:7" ht="33.75" x14ac:dyDescent="0.25">
      <c r="A1841" s="90" t="s">
        <v>389</v>
      </c>
      <c r="B1841" s="91" t="s">
        <v>4409</v>
      </c>
      <c r="C1841" s="91" t="s">
        <v>40</v>
      </c>
      <c r="D1841" s="91" t="s">
        <v>4410</v>
      </c>
      <c r="E1841" s="92" t="s">
        <v>4411</v>
      </c>
      <c r="F1841" s="93" t="s">
        <v>168</v>
      </c>
      <c r="G1841" s="102">
        <v>1.6416E-2</v>
      </c>
    </row>
    <row r="1842" spans="1:7" ht="22.5" x14ac:dyDescent="0.25">
      <c r="A1842" s="90" t="s">
        <v>391</v>
      </c>
      <c r="B1842" s="91" t="s">
        <v>4409</v>
      </c>
      <c r="C1842" s="91" t="s">
        <v>41</v>
      </c>
      <c r="D1842" s="91" t="s">
        <v>170</v>
      </c>
      <c r="E1842" s="92" t="s">
        <v>171</v>
      </c>
      <c r="F1842" s="93" t="s">
        <v>172</v>
      </c>
      <c r="G1842" s="94">
        <v>1.8239999999999999E-2</v>
      </c>
    </row>
    <row r="1843" spans="1:7" ht="22.5" x14ac:dyDescent="0.25">
      <c r="A1843" s="90" t="s">
        <v>4412</v>
      </c>
      <c r="B1843" s="91" t="s">
        <v>4409</v>
      </c>
      <c r="C1843" s="91" t="s">
        <v>44</v>
      </c>
      <c r="D1843" s="91" t="s">
        <v>174</v>
      </c>
      <c r="E1843" s="92" t="s">
        <v>175</v>
      </c>
      <c r="F1843" s="93" t="s">
        <v>176</v>
      </c>
      <c r="G1843" s="97">
        <v>21.340800000000002</v>
      </c>
    </row>
    <row r="1844" spans="1:7" x14ac:dyDescent="0.25">
      <c r="A1844" s="90" t="s">
        <v>4413</v>
      </c>
      <c r="B1844" s="91" t="s">
        <v>4409</v>
      </c>
      <c r="C1844" s="91" t="s">
        <v>46</v>
      </c>
      <c r="D1844" s="91" t="s">
        <v>291</v>
      </c>
      <c r="E1844" s="92" t="s">
        <v>292</v>
      </c>
      <c r="F1844" s="93" t="s">
        <v>172</v>
      </c>
      <c r="G1844" s="101">
        <v>2E-3</v>
      </c>
    </row>
    <row r="1845" spans="1:7" x14ac:dyDescent="0.25">
      <c r="A1845" s="90" t="s">
        <v>4414</v>
      </c>
      <c r="B1845" s="91" t="s">
        <v>4409</v>
      </c>
      <c r="C1845" s="91" t="s">
        <v>182</v>
      </c>
      <c r="D1845" s="91" t="s">
        <v>183</v>
      </c>
      <c r="E1845" s="92" t="s">
        <v>4415</v>
      </c>
      <c r="F1845" s="93" t="s">
        <v>185</v>
      </c>
      <c r="G1845" s="100">
        <v>0.22</v>
      </c>
    </row>
    <row r="1846" spans="1:7" x14ac:dyDescent="0.25">
      <c r="A1846" s="90" t="s">
        <v>4416</v>
      </c>
      <c r="B1846" s="91" t="s">
        <v>4409</v>
      </c>
      <c r="C1846" s="91" t="s">
        <v>50</v>
      </c>
      <c r="D1846" s="91" t="s">
        <v>4417</v>
      </c>
      <c r="E1846" s="92" t="s">
        <v>4418</v>
      </c>
      <c r="F1846" s="93" t="s">
        <v>4208</v>
      </c>
      <c r="G1846" s="97">
        <v>0.54720000000000002</v>
      </c>
    </row>
    <row r="1847" spans="1:7" x14ac:dyDescent="0.25">
      <c r="A1847" s="90" t="s">
        <v>4419</v>
      </c>
      <c r="B1847" s="91" t="s">
        <v>4409</v>
      </c>
      <c r="C1847" s="91" t="s">
        <v>1907</v>
      </c>
      <c r="D1847" s="91" t="s">
        <v>183</v>
      </c>
      <c r="E1847" s="92" t="s">
        <v>184</v>
      </c>
      <c r="F1847" s="93" t="s">
        <v>185</v>
      </c>
      <c r="G1847" s="101">
        <v>6.0190000000000001</v>
      </c>
    </row>
    <row r="1848" spans="1:7" ht="22.5" x14ac:dyDescent="0.25">
      <c r="A1848" s="90" t="s">
        <v>4420</v>
      </c>
      <c r="B1848" s="91" t="s">
        <v>4409</v>
      </c>
      <c r="C1848" s="91" t="s">
        <v>54</v>
      </c>
      <c r="D1848" s="91" t="s">
        <v>4421</v>
      </c>
      <c r="E1848" s="92" t="s">
        <v>4422</v>
      </c>
      <c r="F1848" s="93" t="s">
        <v>180</v>
      </c>
      <c r="G1848" s="100">
        <v>0.23</v>
      </c>
    </row>
    <row r="1849" spans="1:7" ht="22.5" x14ac:dyDescent="0.25">
      <c r="A1849" s="90" t="s">
        <v>4423</v>
      </c>
      <c r="B1849" s="91" t="s">
        <v>4409</v>
      </c>
      <c r="C1849" s="91" t="s">
        <v>1950</v>
      </c>
      <c r="D1849" s="91" t="s">
        <v>4424</v>
      </c>
      <c r="E1849" s="92" t="s">
        <v>4425</v>
      </c>
      <c r="F1849" s="93" t="s">
        <v>4426</v>
      </c>
      <c r="G1849" s="99">
        <v>3</v>
      </c>
    </row>
    <row r="1850" spans="1:7" x14ac:dyDescent="0.25">
      <c r="A1850" s="90" t="s">
        <v>4427</v>
      </c>
      <c r="B1850" s="91" t="s">
        <v>4409</v>
      </c>
      <c r="C1850" s="91" t="s">
        <v>1954</v>
      </c>
      <c r="D1850" s="91" t="s">
        <v>4428</v>
      </c>
      <c r="E1850" s="92" t="s">
        <v>4429</v>
      </c>
      <c r="F1850" s="93" t="s">
        <v>2011</v>
      </c>
      <c r="G1850" s="98">
        <v>2.2999999999999998</v>
      </c>
    </row>
    <row r="1851" spans="1:7" ht="22.5" x14ac:dyDescent="0.25">
      <c r="A1851" s="90" t="s">
        <v>4430</v>
      </c>
      <c r="B1851" s="91" t="s">
        <v>4409</v>
      </c>
      <c r="C1851" s="91" t="s">
        <v>58</v>
      </c>
      <c r="D1851" s="91" t="s">
        <v>4431</v>
      </c>
      <c r="E1851" s="92" t="s">
        <v>4432</v>
      </c>
      <c r="F1851" s="93" t="s">
        <v>238</v>
      </c>
      <c r="G1851" s="99">
        <v>3</v>
      </c>
    </row>
    <row r="1852" spans="1:7" x14ac:dyDescent="0.25">
      <c r="A1852" s="90" t="s">
        <v>4433</v>
      </c>
      <c r="B1852" s="91" t="s">
        <v>4409</v>
      </c>
      <c r="C1852" s="91" t="s">
        <v>2005</v>
      </c>
      <c r="D1852" s="91" t="s">
        <v>4434</v>
      </c>
      <c r="E1852" s="92" t="s">
        <v>4435</v>
      </c>
      <c r="F1852" s="93" t="s">
        <v>238</v>
      </c>
      <c r="G1852" s="99">
        <v>3</v>
      </c>
    </row>
    <row r="1853" spans="1:7" ht="22.5" x14ac:dyDescent="0.25">
      <c r="A1853" s="90" t="s">
        <v>4436</v>
      </c>
      <c r="B1853" s="91" t="s">
        <v>4409</v>
      </c>
      <c r="C1853" s="91" t="s">
        <v>62</v>
      </c>
      <c r="D1853" s="91" t="s">
        <v>4437</v>
      </c>
      <c r="E1853" s="92" t="s">
        <v>4438</v>
      </c>
      <c r="F1853" s="93" t="s">
        <v>238</v>
      </c>
      <c r="G1853" s="99">
        <v>4</v>
      </c>
    </row>
    <row r="1854" spans="1:7" ht="22.5" x14ac:dyDescent="0.25">
      <c r="A1854" s="90" t="s">
        <v>4439</v>
      </c>
      <c r="B1854" s="91" t="s">
        <v>4409</v>
      </c>
      <c r="C1854" s="91" t="s">
        <v>2013</v>
      </c>
      <c r="D1854" s="91" t="s">
        <v>4440</v>
      </c>
      <c r="E1854" s="92" t="s">
        <v>4441</v>
      </c>
      <c r="F1854" s="93" t="s">
        <v>238</v>
      </c>
      <c r="G1854" s="99">
        <v>4</v>
      </c>
    </row>
    <row r="1855" spans="1:7" ht="22.5" x14ac:dyDescent="0.25">
      <c r="A1855" s="90" t="s">
        <v>4442</v>
      </c>
      <c r="B1855" s="91" t="s">
        <v>4409</v>
      </c>
      <c r="C1855" s="91" t="s">
        <v>70</v>
      </c>
      <c r="D1855" s="91" t="s">
        <v>4443</v>
      </c>
      <c r="E1855" s="92" t="s">
        <v>4444</v>
      </c>
      <c r="F1855" s="93" t="s">
        <v>202</v>
      </c>
      <c r="G1855" s="101">
        <v>2E-3</v>
      </c>
    </row>
    <row r="1856" spans="1:7" x14ac:dyDescent="0.25">
      <c r="A1856" s="90" t="s">
        <v>4445</v>
      </c>
      <c r="B1856" s="91" t="s">
        <v>4409</v>
      </c>
      <c r="C1856" s="91" t="s">
        <v>2040</v>
      </c>
      <c r="D1856" s="91" t="s">
        <v>4446</v>
      </c>
      <c r="E1856" s="92" t="s">
        <v>4447</v>
      </c>
      <c r="F1856" s="93" t="s">
        <v>297</v>
      </c>
      <c r="G1856" s="97">
        <v>8.0999999999999996E-3</v>
      </c>
    </row>
    <row r="1857" spans="1:7" x14ac:dyDescent="0.25">
      <c r="A1857" s="90" t="s">
        <v>4448</v>
      </c>
      <c r="B1857" s="91" t="s">
        <v>4409</v>
      </c>
      <c r="C1857" s="91" t="s">
        <v>2478</v>
      </c>
      <c r="D1857" s="91" t="s">
        <v>4449</v>
      </c>
      <c r="E1857" s="92" t="s">
        <v>4450</v>
      </c>
      <c r="F1857" s="93" t="s">
        <v>297</v>
      </c>
      <c r="G1857" s="97">
        <v>1E-4</v>
      </c>
    </row>
    <row r="1858" spans="1:7" x14ac:dyDescent="0.25">
      <c r="A1858" s="90" t="s">
        <v>4451</v>
      </c>
      <c r="B1858" s="91" t="s">
        <v>4409</v>
      </c>
      <c r="C1858" s="91" t="s">
        <v>91</v>
      </c>
      <c r="D1858" s="91" t="s">
        <v>4452</v>
      </c>
      <c r="E1858" s="92" t="s">
        <v>4453</v>
      </c>
      <c r="F1858" s="93" t="s">
        <v>180</v>
      </c>
      <c r="G1858" s="100">
        <v>0.19</v>
      </c>
    </row>
    <row r="1859" spans="1:7" ht="33.75" x14ac:dyDescent="0.25">
      <c r="A1859" s="90" t="s">
        <v>4454</v>
      </c>
      <c r="B1859" s="91" t="s">
        <v>4409</v>
      </c>
      <c r="C1859" s="91" t="s">
        <v>207</v>
      </c>
      <c r="D1859" s="91" t="s">
        <v>4455</v>
      </c>
      <c r="E1859" s="92" t="s">
        <v>4456</v>
      </c>
      <c r="F1859" s="93" t="s">
        <v>210</v>
      </c>
      <c r="G1859" s="94">
        <v>1.9380000000000001E-2</v>
      </c>
    </row>
    <row r="1860" spans="1:7" x14ac:dyDescent="0.25">
      <c r="A1860" s="90" t="s">
        <v>4457</v>
      </c>
      <c r="B1860" s="91" t="s">
        <v>4409</v>
      </c>
      <c r="C1860" s="91" t="s">
        <v>94</v>
      </c>
      <c r="D1860" s="91" t="s">
        <v>228</v>
      </c>
      <c r="E1860" s="92" t="s">
        <v>229</v>
      </c>
      <c r="F1860" s="93" t="s">
        <v>202</v>
      </c>
      <c r="G1860" s="101">
        <v>1.9E-2</v>
      </c>
    </row>
    <row r="1861" spans="1:7" x14ac:dyDescent="0.25">
      <c r="A1861" s="90" t="s">
        <v>4458</v>
      </c>
      <c r="B1861" s="91" t="s">
        <v>4409</v>
      </c>
      <c r="C1861" s="91" t="s">
        <v>216</v>
      </c>
      <c r="D1861" s="91" t="s">
        <v>4459</v>
      </c>
      <c r="E1861" s="92" t="s">
        <v>4460</v>
      </c>
      <c r="F1861" s="93" t="s">
        <v>180</v>
      </c>
      <c r="G1861" s="100">
        <v>0.19</v>
      </c>
    </row>
    <row r="1862" spans="1:7" x14ac:dyDescent="0.25">
      <c r="A1862" s="90"/>
      <c r="B1862" s="91"/>
      <c r="C1862" s="91"/>
      <c r="D1862" s="91"/>
      <c r="E1862" s="103" t="s">
        <v>4461</v>
      </c>
      <c r="F1862" s="93"/>
      <c r="G1862" s="100"/>
    </row>
    <row r="1863" spans="1:7" ht="22.5" x14ac:dyDescent="0.25">
      <c r="A1863" s="90" t="s">
        <v>4462</v>
      </c>
      <c r="B1863" s="91" t="s">
        <v>4409</v>
      </c>
      <c r="C1863" s="91" t="s">
        <v>95</v>
      </c>
      <c r="D1863" s="91" t="s">
        <v>4463</v>
      </c>
      <c r="E1863" s="92" t="s">
        <v>4464</v>
      </c>
      <c r="F1863" s="93" t="s">
        <v>180</v>
      </c>
      <c r="G1863" s="100">
        <v>0.21</v>
      </c>
    </row>
    <row r="1864" spans="1:7" ht="22.5" x14ac:dyDescent="0.25">
      <c r="A1864" s="90" t="s">
        <v>4465</v>
      </c>
      <c r="B1864" s="91" t="s">
        <v>4409</v>
      </c>
      <c r="C1864" s="91" t="s">
        <v>224</v>
      </c>
      <c r="D1864" s="91" t="s">
        <v>4466</v>
      </c>
      <c r="E1864" s="92" t="s">
        <v>4467</v>
      </c>
      <c r="F1864" s="93" t="s">
        <v>489</v>
      </c>
      <c r="G1864" s="100">
        <v>21.21</v>
      </c>
    </row>
    <row r="1865" spans="1:7" x14ac:dyDescent="0.25">
      <c r="A1865" s="90" t="s">
        <v>4468</v>
      </c>
      <c r="B1865" s="91" t="s">
        <v>4409</v>
      </c>
      <c r="C1865" s="91" t="s">
        <v>115</v>
      </c>
      <c r="D1865" s="91" t="s">
        <v>1632</v>
      </c>
      <c r="E1865" s="92" t="s">
        <v>1633</v>
      </c>
      <c r="F1865" s="93" t="s">
        <v>363</v>
      </c>
      <c r="G1865" s="97">
        <v>3.2199999999999999E-2</v>
      </c>
    </row>
    <row r="1866" spans="1:7" x14ac:dyDescent="0.25">
      <c r="A1866" s="90" t="s">
        <v>4469</v>
      </c>
      <c r="B1866" s="91" t="s">
        <v>4409</v>
      </c>
      <c r="C1866" s="91" t="s">
        <v>235</v>
      </c>
      <c r="D1866" s="91" t="s">
        <v>4470</v>
      </c>
      <c r="E1866" s="92" t="s">
        <v>4471</v>
      </c>
      <c r="F1866" s="93" t="s">
        <v>363</v>
      </c>
      <c r="G1866" s="97">
        <v>3.2199999999999999E-2</v>
      </c>
    </row>
    <row r="1867" spans="1:7" x14ac:dyDescent="0.25">
      <c r="A1867" s="90" t="s">
        <v>4472</v>
      </c>
      <c r="B1867" s="91" t="s">
        <v>4409</v>
      </c>
      <c r="C1867" s="91" t="s">
        <v>240</v>
      </c>
      <c r="D1867" s="91" t="s">
        <v>4473</v>
      </c>
      <c r="E1867" s="92" t="s">
        <v>4474</v>
      </c>
      <c r="F1867" s="93" t="s">
        <v>4475</v>
      </c>
      <c r="G1867" s="99">
        <v>5</v>
      </c>
    </row>
    <row r="1868" spans="1:7" x14ac:dyDescent="0.25">
      <c r="A1868" s="90" t="s">
        <v>4476</v>
      </c>
      <c r="B1868" s="91" t="s">
        <v>4409</v>
      </c>
      <c r="C1868" s="91" t="s">
        <v>243</v>
      </c>
      <c r="D1868" s="91" t="s">
        <v>4477</v>
      </c>
      <c r="E1868" s="92" t="s">
        <v>4478</v>
      </c>
      <c r="F1868" s="93" t="s">
        <v>185</v>
      </c>
      <c r="G1868" s="100">
        <v>0.04</v>
      </c>
    </row>
    <row r="1869" spans="1:7" x14ac:dyDescent="0.25">
      <c r="A1869" s="90" t="s">
        <v>4479</v>
      </c>
      <c r="B1869" s="91" t="s">
        <v>4409</v>
      </c>
      <c r="C1869" s="91" t="s">
        <v>247</v>
      </c>
      <c r="D1869" s="91" t="s">
        <v>4480</v>
      </c>
      <c r="E1869" s="92" t="s">
        <v>4481</v>
      </c>
      <c r="F1869" s="93" t="s">
        <v>222</v>
      </c>
      <c r="G1869" s="99">
        <v>5</v>
      </c>
    </row>
    <row r="1870" spans="1:7" x14ac:dyDescent="0.25">
      <c r="A1870" s="90" t="s">
        <v>4482</v>
      </c>
      <c r="B1870" s="91" t="s">
        <v>4409</v>
      </c>
      <c r="C1870" s="91" t="s">
        <v>2081</v>
      </c>
      <c r="D1870" s="91" t="s">
        <v>4483</v>
      </c>
      <c r="E1870" s="92" t="s">
        <v>4484</v>
      </c>
      <c r="F1870" s="93" t="s">
        <v>238</v>
      </c>
      <c r="G1870" s="99">
        <v>1</v>
      </c>
    </row>
    <row r="1871" spans="1:7" ht="22.5" x14ac:dyDescent="0.25">
      <c r="A1871" s="90" t="s">
        <v>4485</v>
      </c>
      <c r="B1871" s="91" t="s">
        <v>4409</v>
      </c>
      <c r="C1871" s="91" t="s">
        <v>252</v>
      </c>
      <c r="D1871" s="91" t="s">
        <v>4486</v>
      </c>
      <c r="E1871" s="92" t="s">
        <v>4487</v>
      </c>
      <c r="F1871" s="93" t="s">
        <v>238</v>
      </c>
      <c r="G1871" s="99">
        <v>6</v>
      </c>
    </row>
    <row r="1872" spans="1:7" ht="33.75" x14ac:dyDescent="0.25">
      <c r="A1872" s="90" t="s">
        <v>4488</v>
      </c>
      <c r="B1872" s="91" t="s">
        <v>4409</v>
      </c>
      <c r="C1872" s="91" t="s">
        <v>349</v>
      </c>
      <c r="D1872" s="91" t="s">
        <v>4489</v>
      </c>
      <c r="E1872" s="92" t="s">
        <v>4490</v>
      </c>
      <c r="F1872" s="93" t="s">
        <v>238</v>
      </c>
      <c r="G1872" s="99">
        <v>6</v>
      </c>
    </row>
    <row r="1873" spans="1:7" x14ac:dyDescent="0.25">
      <c r="A1873" s="90"/>
      <c r="B1873" s="91"/>
      <c r="C1873" s="91"/>
      <c r="D1873" s="91"/>
      <c r="E1873" s="103" t="s">
        <v>4491</v>
      </c>
      <c r="F1873" s="93"/>
      <c r="G1873" s="99"/>
    </row>
    <row r="1874" spans="1:7" x14ac:dyDescent="0.25">
      <c r="A1874" s="90"/>
      <c r="B1874" s="91"/>
      <c r="C1874" s="91"/>
      <c r="D1874" s="91"/>
      <c r="E1874" s="103" t="s">
        <v>4492</v>
      </c>
      <c r="F1874" s="93"/>
      <c r="G1874" s="99"/>
    </row>
    <row r="1875" spans="1:7" ht="22.5" x14ac:dyDescent="0.25">
      <c r="A1875" s="90" t="s">
        <v>4493</v>
      </c>
      <c r="B1875" s="91" t="s">
        <v>4409</v>
      </c>
      <c r="C1875" s="91" t="s">
        <v>256</v>
      </c>
      <c r="D1875" s="91" t="s">
        <v>4494</v>
      </c>
      <c r="E1875" s="92" t="s">
        <v>4495</v>
      </c>
      <c r="F1875" s="93" t="s">
        <v>1827</v>
      </c>
      <c r="G1875" s="98">
        <v>0.1</v>
      </c>
    </row>
    <row r="1876" spans="1:7" ht="22.5" x14ac:dyDescent="0.25">
      <c r="A1876" s="90" t="s">
        <v>4496</v>
      </c>
      <c r="B1876" s="91" t="s">
        <v>4409</v>
      </c>
      <c r="C1876" s="91" t="s">
        <v>260</v>
      </c>
      <c r="D1876" s="91" t="s">
        <v>4281</v>
      </c>
      <c r="E1876" s="92" t="s">
        <v>4282</v>
      </c>
      <c r="F1876" s="93" t="s">
        <v>180</v>
      </c>
      <c r="G1876" s="99">
        <v>1</v>
      </c>
    </row>
    <row r="1877" spans="1:7" x14ac:dyDescent="0.25">
      <c r="A1877" s="90" t="s">
        <v>4497</v>
      </c>
      <c r="B1877" s="91" t="s">
        <v>4409</v>
      </c>
      <c r="C1877" s="91" t="s">
        <v>2101</v>
      </c>
      <c r="D1877" s="91" t="s">
        <v>4284</v>
      </c>
      <c r="E1877" s="92" t="s">
        <v>4285</v>
      </c>
      <c r="F1877" s="93" t="s">
        <v>297</v>
      </c>
      <c r="G1877" s="94">
        <v>1.7639999999999999E-2</v>
      </c>
    </row>
    <row r="1878" spans="1:7" x14ac:dyDescent="0.25">
      <c r="A1878" s="90" t="s">
        <v>4498</v>
      </c>
      <c r="B1878" s="91" t="s">
        <v>4409</v>
      </c>
      <c r="C1878" s="91" t="s">
        <v>264</v>
      </c>
      <c r="D1878" s="91" t="s">
        <v>4287</v>
      </c>
      <c r="E1878" s="92" t="s">
        <v>4288</v>
      </c>
      <c r="F1878" s="93" t="s">
        <v>1827</v>
      </c>
      <c r="G1878" s="98">
        <v>0.1</v>
      </c>
    </row>
    <row r="1879" spans="1:7" x14ac:dyDescent="0.25">
      <c r="A1879" s="90" t="s">
        <v>4499</v>
      </c>
      <c r="B1879" s="91" t="s">
        <v>4409</v>
      </c>
      <c r="C1879" s="91" t="s">
        <v>368</v>
      </c>
      <c r="D1879" s="91" t="s">
        <v>4290</v>
      </c>
      <c r="E1879" s="92" t="s">
        <v>4500</v>
      </c>
      <c r="F1879" s="93" t="s">
        <v>297</v>
      </c>
      <c r="G1879" s="94">
        <v>3.3930000000000002E-2</v>
      </c>
    </row>
    <row r="1880" spans="1:7" ht="22.5" x14ac:dyDescent="0.25">
      <c r="A1880" s="90" t="s">
        <v>4501</v>
      </c>
      <c r="B1880" s="91" t="s">
        <v>4409</v>
      </c>
      <c r="C1880" s="91" t="s">
        <v>266</v>
      </c>
      <c r="D1880" s="91" t="s">
        <v>170</v>
      </c>
      <c r="E1880" s="92" t="s">
        <v>171</v>
      </c>
      <c r="F1880" s="93" t="s">
        <v>172</v>
      </c>
      <c r="G1880" s="97">
        <v>1.5E-3</v>
      </c>
    </row>
    <row r="1881" spans="1:7" ht="22.5" x14ac:dyDescent="0.25">
      <c r="A1881" s="90" t="s">
        <v>4502</v>
      </c>
      <c r="B1881" s="91" t="s">
        <v>4409</v>
      </c>
      <c r="C1881" s="91" t="s">
        <v>270</v>
      </c>
      <c r="D1881" s="91" t="s">
        <v>174</v>
      </c>
      <c r="E1881" s="92" t="s">
        <v>175</v>
      </c>
      <c r="F1881" s="93" t="s">
        <v>176</v>
      </c>
      <c r="G1881" s="97">
        <v>0.29249999999999998</v>
      </c>
    </row>
    <row r="1882" spans="1:7" x14ac:dyDescent="0.25">
      <c r="A1882" s="90" t="s">
        <v>4503</v>
      </c>
      <c r="B1882" s="91" t="s">
        <v>4409</v>
      </c>
      <c r="C1882" s="91" t="s">
        <v>274</v>
      </c>
      <c r="D1882" s="91" t="s">
        <v>4504</v>
      </c>
      <c r="E1882" s="92" t="s">
        <v>4505</v>
      </c>
      <c r="F1882" s="93" t="s">
        <v>172</v>
      </c>
      <c r="G1882" s="97">
        <v>1.5E-3</v>
      </c>
    </row>
    <row r="1883" spans="1:7" x14ac:dyDescent="0.25">
      <c r="A1883" s="90" t="s">
        <v>4506</v>
      </c>
      <c r="B1883" s="91" t="s">
        <v>4409</v>
      </c>
      <c r="C1883" s="91" t="s">
        <v>396</v>
      </c>
      <c r="D1883" s="91" t="s">
        <v>4507</v>
      </c>
      <c r="E1883" s="92" t="s">
        <v>4508</v>
      </c>
      <c r="F1883" s="93" t="s">
        <v>185</v>
      </c>
      <c r="G1883" s="101">
        <v>0.153</v>
      </c>
    </row>
    <row r="1884" spans="1:7" x14ac:dyDescent="0.25">
      <c r="A1884" s="90" t="s">
        <v>4509</v>
      </c>
      <c r="B1884" s="91" t="s">
        <v>4409</v>
      </c>
      <c r="C1884" s="91" t="s">
        <v>278</v>
      </c>
      <c r="D1884" s="91" t="s">
        <v>4510</v>
      </c>
      <c r="E1884" s="92" t="s">
        <v>4511</v>
      </c>
      <c r="F1884" s="93" t="s">
        <v>297</v>
      </c>
      <c r="G1884" s="102">
        <v>3.4358E-2</v>
      </c>
    </row>
    <row r="1885" spans="1:7" ht="22.5" x14ac:dyDescent="0.25">
      <c r="A1885" s="90" t="s">
        <v>4512</v>
      </c>
      <c r="B1885" s="91" t="s">
        <v>4409</v>
      </c>
      <c r="C1885" s="91" t="s">
        <v>403</v>
      </c>
      <c r="D1885" s="91" t="s">
        <v>4513</v>
      </c>
      <c r="E1885" s="92" t="s">
        <v>4514</v>
      </c>
      <c r="F1885" s="93" t="s">
        <v>489</v>
      </c>
      <c r="G1885" s="98">
        <v>5.3</v>
      </c>
    </row>
    <row r="1886" spans="1:7" ht="22.5" x14ac:dyDescent="0.25">
      <c r="A1886" s="90" t="s">
        <v>4515</v>
      </c>
      <c r="B1886" s="91" t="s">
        <v>4409</v>
      </c>
      <c r="C1886" s="91" t="s">
        <v>2640</v>
      </c>
      <c r="D1886" s="91" t="s">
        <v>4516</v>
      </c>
      <c r="E1886" s="92" t="s">
        <v>4517</v>
      </c>
      <c r="F1886" s="93" t="s">
        <v>489</v>
      </c>
      <c r="G1886" s="99">
        <v>2</v>
      </c>
    </row>
    <row r="1887" spans="1:7" x14ac:dyDescent="0.25">
      <c r="A1887" s="90" t="s">
        <v>4518</v>
      </c>
      <c r="B1887" s="91" t="s">
        <v>4409</v>
      </c>
      <c r="C1887" s="91" t="s">
        <v>407</v>
      </c>
      <c r="D1887" s="91" t="s">
        <v>1632</v>
      </c>
      <c r="E1887" s="92" t="s">
        <v>1633</v>
      </c>
      <c r="F1887" s="93" t="s">
        <v>363</v>
      </c>
      <c r="G1887" s="102">
        <v>1.0331E-2</v>
      </c>
    </row>
    <row r="1888" spans="1:7" x14ac:dyDescent="0.25">
      <c r="A1888" s="90" t="s">
        <v>4519</v>
      </c>
      <c r="B1888" s="91" t="s">
        <v>4409</v>
      </c>
      <c r="C1888" s="91" t="s">
        <v>417</v>
      </c>
      <c r="D1888" s="91" t="s">
        <v>4470</v>
      </c>
      <c r="E1888" s="92" t="s">
        <v>4471</v>
      </c>
      <c r="F1888" s="93" t="s">
        <v>363</v>
      </c>
      <c r="G1888" s="102">
        <v>1.0331E-2</v>
      </c>
    </row>
    <row r="1889" spans="1:7" x14ac:dyDescent="0.25">
      <c r="A1889" s="90"/>
      <c r="B1889" s="91"/>
      <c r="C1889" s="91"/>
      <c r="D1889" s="91"/>
      <c r="E1889" s="103" t="s">
        <v>4491</v>
      </c>
      <c r="F1889" s="93"/>
      <c r="G1889" s="102"/>
    </row>
    <row r="1890" spans="1:7" ht="22.5" x14ac:dyDescent="0.25">
      <c r="A1890" s="90" t="s">
        <v>4520</v>
      </c>
      <c r="B1890" s="91" t="s">
        <v>4409</v>
      </c>
      <c r="C1890" s="91" t="s">
        <v>425</v>
      </c>
      <c r="D1890" s="91" t="s">
        <v>170</v>
      </c>
      <c r="E1890" s="92" t="s">
        <v>171</v>
      </c>
      <c r="F1890" s="93" t="s">
        <v>172</v>
      </c>
      <c r="G1890" s="97">
        <v>6.4000000000000003E-3</v>
      </c>
    </row>
    <row r="1891" spans="1:7" ht="22.5" x14ac:dyDescent="0.25">
      <c r="A1891" s="90" t="s">
        <v>4521</v>
      </c>
      <c r="B1891" s="91" t="s">
        <v>4409</v>
      </c>
      <c r="C1891" s="91" t="s">
        <v>429</v>
      </c>
      <c r="D1891" s="91" t="s">
        <v>174</v>
      </c>
      <c r="E1891" s="92" t="s">
        <v>175</v>
      </c>
      <c r="F1891" s="93" t="s">
        <v>176</v>
      </c>
      <c r="G1891" s="101">
        <v>1.248</v>
      </c>
    </row>
    <row r="1892" spans="1:7" x14ac:dyDescent="0.25">
      <c r="A1892" s="90" t="s">
        <v>4522</v>
      </c>
      <c r="B1892" s="91" t="s">
        <v>4409</v>
      </c>
      <c r="C1892" s="91" t="s">
        <v>433</v>
      </c>
      <c r="D1892" s="91" t="s">
        <v>4504</v>
      </c>
      <c r="E1892" s="92" t="s">
        <v>4505</v>
      </c>
      <c r="F1892" s="93" t="s">
        <v>172</v>
      </c>
      <c r="G1892" s="97">
        <v>6.4000000000000003E-3</v>
      </c>
    </row>
    <row r="1893" spans="1:7" x14ac:dyDescent="0.25">
      <c r="A1893" s="90" t="s">
        <v>4523</v>
      </c>
      <c r="B1893" s="91" t="s">
        <v>4409</v>
      </c>
      <c r="C1893" s="91" t="s">
        <v>2174</v>
      </c>
      <c r="D1893" s="91" t="s">
        <v>4507</v>
      </c>
      <c r="E1893" s="92" t="s">
        <v>4508</v>
      </c>
      <c r="F1893" s="93" t="s">
        <v>185</v>
      </c>
      <c r="G1893" s="97">
        <v>0.65280000000000005</v>
      </c>
    </row>
    <row r="1894" spans="1:7" ht="22.5" x14ac:dyDescent="0.25">
      <c r="A1894" s="90" t="s">
        <v>4524</v>
      </c>
      <c r="B1894" s="91" t="s">
        <v>4409</v>
      </c>
      <c r="C1894" s="91" t="s">
        <v>437</v>
      </c>
      <c r="D1894" s="91" t="s">
        <v>4525</v>
      </c>
      <c r="E1894" s="92" t="s">
        <v>4526</v>
      </c>
      <c r="F1894" s="93" t="s">
        <v>297</v>
      </c>
      <c r="G1894" s="93"/>
    </row>
    <row r="1895" spans="1:7" x14ac:dyDescent="0.25">
      <c r="A1895" s="90" t="s">
        <v>4527</v>
      </c>
      <c r="B1895" s="91" t="s">
        <v>4409</v>
      </c>
      <c r="C1895" s="91" t="s">
        <v>441</v>
      </c>
      <c r="D1895" s="91" t="s">
        <v>4528</v>
      </c>
      <c r="E1895" s="92" t="s">
        <v>4529</v>
      </c>
      <c r="F1895" s="93" t="s">
        <v>297</v>
      </c>
      <c r="G1895" s="97">
        <v>3.6400000000000002E-2</v>
      </c>
    </row>
    <row r="1896" spans="1:7" x14ac:dyDescent="0.25">
      <c r="A1896" s="90" t="s">
        <v>4530</v>
      </c>
      <c r="B1896" s="91" t="s">
        <v>4409</v>
      </c>
      <c r="C1896" s="91" t="s">
        <v>449</v>
      </c>
      <c r="D1896" s="91" t="s">
        <v>4531</v>
      </c>
      <c r="E1896" s="92" t="s">
        <v>4532</v>
      </c>
      <c r="F1896" s="93" t="s">
        <v>238</v>
      </c>
      <c r="G1896" s="99">
        <v>2</v>
      </c>
    </row>
    <row r="1897" spans="1:7" x14ac:dyDescent="0.25">
      <c r="A1897" s="116" t="s">
        <v>4533</v>
      </c>
      <c r="B1897" s="117" t="s">
        <v>4409</v>
      </c>
      <c r="C1897" s="117" t="s">
        <v>453</v>
      </c>
      <c r="D1897" s="117" t="s">
        <v>2602</v>
      </c>
      <c r="E1897" s="118" t="s">
        <v>4534</v>
      </c>
      <c r="F1897" s="119" t="s">
        <v>238</v>
      </c>
      <c r="G1897" s="120">
        <v>1</v>
      </c>
    </row>
    <row r="1898" spans="1:7" x14ac:dyDescent="0.25">
      <c r="A1898" s="116" t="s">
        <v>4535</v>
      </c>
      <c r="B1898" s="117" t="s">
        <v>4409</v>
      </c>
      <c r="C1898" s="117" t="s">
        <v>457</v>
      </c>
      <c r="D1898" s="117" t="s">
        <v>2602</v>
      </c>
      <c r="E1898" s="118" t="s">
        <v>4536</v>
      </c>
      <c r="F1898" s="119" t="s">
        <v>238</v>
      </c>
      <c r="G1898" s="120">
        <v>1</v>
      </c>
    </row>
    <row r="1899" spans="1:7" x14ac:dyDescent="0.25">
      <c r="A1899" s="79" t="s">
        <v>274</v>
      </c>
      <c r="B1899" s="299" t="s">
        <v>4537</v>
      </c>
      <c r="C1899" s="299"/>
      <c r="D1899" s="299"/>
      <c r="E1899" s="80" t="s">
        <v>4538</v>
      </c>
      <c r="F1899" s="81"/>
      <c r="G1899" s="82"/>
    </row>
    <row r="1900" spans="1:7" x14ac:dyDescent="0.25">
      <c r="A1900" s="109"/>
      <c r="B1900" s="110"/>
      <c r="C1900" s="110"/>
      <c r="D1900" s="110"/>
      <c r="E1900" s="111" t="s">
        <v>2288</v>
      </c>
      <c r="F1900" s="112"/>
      <c r="G1900" s="113"/>
    </row>
    <row r="1901" spans="1:7" x14ac:dyDescent="0.25">
      <c r="A1901" s="109"/>
      <c r="B1901" s="110"/>
      <c r="C1901" s="110"/>
      <c r="D1901" s="110"/>
      <c r="E1901" s="142" t="s">
        <v>4539</v>
      </c>
      <c r="F1901" s="112"/>
      <c r="G1901" s="113"/>
    </row>
    <row r="1902" spans="1:7" ht="33.75" x14ac:dyDescent="0.25">
      <c r="A1902" s="90" t="s">
        <v>396</v>
      </c>
      <c r="B1902" s="91" t="s">
        <v>4537</v>
      </c>
      <c r="C1902" s="91" t="s">
        <v>40</v>
      </c>
      <c r="D1902" s="91" t="s">
        <v>4410</v>
      </c>
      <c r="E1902" s="92" t="s">
        <v>4411</v>
      </c>
      <c r="F1902" s="93" t="s">
        <v>168</v>
      </c>
      <c r="G1902" s="98">
        <v>0.3</v>
      </c>
    </row>
    <row r="1903" spans="1:7" ht="22.5" x14ac:dyDescent="0.25">
      <c r="A1903" s="90" t="s">
        <v>2793</v>
      </c>
      <c r="B1903" s="91" t="s">
        <v>4537</v>
      </c>
      <c r="C1903" s="91" t="s">
        <v>41</v>
      </c>
      <c r="D1903" s="91" t="s">
        <v>4171</v>
      </c>
      <c r="E1903" s="92" t="s">
        <v>4172</v>
      </c>
      <c r="F1903" s="93" t="s">
        <v>172</v>
      </c>
      <c r="G1903" s="100">
        <v>0.33</v>
      </c>
    </row>
    <row r="1904" spans="1:7" ht="22.5" x14ac:dyDescent="0.25">
      <c r="A1904" s="90" t="s">
        <v>4540</v>
      </c>
      <c r="B1904" s="91" t="s">
        <v>4537</v>
      </c>
      <c r="C1904" s="91" t="s">
        <v>44</v>
      </c>
      <c r="D1904" s="91" t="s">
        <v>174</v>
      </c>
      <c r="E1904" s="92" t="s">
        <v>175</v>
      </c>
      <c r="F1904" s="93" t="s">
        <v>176</v>
      </c>
      <c r="G1904" s="100">
        <v>388.35</v>
      </c>
    </row>
    <row r="1905" spans="1:7" x14ac:dyDescent="0.25">
      <c r="A1905" s="90" t="s">
        <v>4541</v>
      </c>
      <c r="B1905" s="91" t="s">
        <v>4537</v>
      </c>
      <c r="C1905" s="91" t="s">
        <v>46</v>
      </c>
      <c r="D1905" s="91" t="s">
        <v>187</v>
      </c>
      <c r="E1905" s="92" t="s">
        <v>188</v>
      </c>
      <c r="F1905" s="93" t="s">
        <v>172</v>
      </c>
      <c r="G1905" s="100">
        <v>2.61</v>
      </c>
    </row>
    <row r="1906" spans="1:7" x14ac:dyDescent="0.25">
      <c r="A1906" s="90" t="s">
        <v>4542</v>
      </c>
      <c r="B1906" s="91" t="s">
        <v>4537</v>
      </c>
      <c r="C1906" s="91" t="s">
        <v>182</v>
      </c>
      <c r="D1906" s="91" t="s">
        <v>183</v>
      </c>
      <c r="E1906" s="92" t="s">
        <v>184</v>
      </c>
      <c r="F1906" s="93" t="s">
        <v>185</v>
      </c>
      <c r="G1906" s="100">
        <v>263.61</v>
      </c>
    </row>
    <row r="1907" spans="1:7" x14ac:dyDescent="0.25">
      <c r="A1907" s="90" t="s">
        <v>4543</v>
      </c>
      <c r="B1907" s="91" t="s">
        <v>4537</v>
      </c>
      <c r="C1907" s="91" t="s">
        <v>50</v>
      </c>
      <c r="D1907" s="91" t="s">
        <v>4417</v>
      </c>
      <c r="E1907" s="92" t="s">
        <v>4418</v>
      </c>
      <c r="F1907" s="93" t="s">
        <v>4208</v>
      </c>
      <c r="G1907" s="100">
        <v>1.72</v>
      </c>
    </row>
    <row r="1908" spans="1:7" x14ac:dyDescent="0.25">
      <c r="A1908" s="90" t="s">
        <v>4544</v>
      </c>
      <c r="B1908" s="91" t="s">
        <v>4537</v>
      </c>
      <c r="C1908" s="91" t="s">
        <v>1907</v>
      </c>
      <c r="D1908" s="91" t="s">
        <v>183</v>
      </c>
      <c r="E1908" s="92" t="s">
        <v>184</v>
      </c>
      <c r="F1908" s="93" t="s">
        <v>185</v>
      </c>
      <c r="G1908" s="100">
        <v>18.920000000000002</v>
      </c>
    </row>
    <row r="1909" spans="1:7" x14ac:dyDescent="0.25">
      <c r="A1909" s="90" t="s">
        <v>4545</v>
      </c>
      <c r="B1909" s="91" t="s">
        <v>4537</v>
      </c>
      <c r="C1909" s="91" t="s">
        <v>54</v>
      </c>
      <c r="D1909" s="91" t="s">
        <v>4546</v>
      </c>
      <c r="E1909" s="92" t="s">
        <v>4547</v>
      </c>
      <c r="F1909" s="93" t="s">
        <v>202</v>
      </c>
      <c r="G1909" s="101">
        <v>0.222</v>
      </c>
    </row>
    <row r="1910" spans="1:7" x14ac:dyDescent="0.25">
      <c r="A1910" s="90" t="s">
        <v>4548</v>
      </c>
      <c r="B1910" s="91" t="s">
        <v>4537</v>
      </c>
      <c r="C1910" s="91" t="s">
        <v>1950</v>
      </c>
      <c r="D1910" s="91" t="s">
        <v>4549</v>
      </c>
      <c r="E1910" s="92" t="s">
        <v>4550</v>
      </c>
      <c r="F1910" s="93" t="s">
        <v>2011</v>
      </c>
      <c r="G1910" s="100">
        <v>22.38</v>
      </c>
    </row>
    <row r="1911" spans="1:7" x14ac:dyDescent="0.25">
      <c r="A1911" s="90" t="s">
        <v>4551</v>
      </c>
      <c r="B1911" s="91" t="s">
        <v>4537</v>
      </c>
      <c r="C1911" s="91" t="s">
        <v>58</v>
      </c>
      <c r="D1911" s="91" t="s">
        <v>4552</v>
      </c>
      <c r="E1911" s="92" t="s">
        <v>4553</v>
      </c>
      <c r="F1911" s="93" t="s">
        <v>202</v>
      </c>
      <c r="G1911" s="97">
        <v>9.4999999999999998E-3</v>
      </c>
    </row>
    <row r="1912" spans="1:7" x14ac:dyDescent="0.25">
      <c r="A1912" s="90" t="s">
        <v>4554</v>
      </c>
      <c r="B1912" s="91" t="s">
        <v>4537</v>
      </c>
      <c r="C1912" s="91" t="s">
        <v>2005</v>
      </c>
      <c r="D1912" s="91" t="s">
        <v>4555</v>
      </c>
      <c r="E1912" s="92" t="s">
        <v>4556</v>
      </c>
      <c r="F1912" s="93" t="s">
        <v>2011</v>
      </c>
      <c r="G1912" s="97">
        <v>0.95669999999999999</v>
      </c>
    </row>
    <row r="1913" spans="1:7" x14ac:dyDescent="0.25">
      <c r="A1913" s="90" t="s">
        <v>4557</v>
      </c>
      <c r="B1913" s="91" t="s">
        <v>4537</v>
      </c>
      <c r="C1913" s="91" t="s">
        <v>62</v>
      </c>
      <c r="D1913" s="91" t="s">
        <v>2201</v>
      </c>
      <c r="E1913" s="92" t="s">
        <v>2202</v>
      </c>
      <c r="F1913" s="93" t="s">
        <v>1827</v>
      </c>
      <c r="G1913" s="98">
        <v>1.2</v>
      </c>
    </row>
    <row r="1914" spans="1:7" ht="22.5" x14ac:dyDescent="0.25">
      <c r="A1914" s="90" t="s">
        <v>4558</v>
      </c>
      <c r="B1914" s="91" t="s">
        <v>4537</v>
      </c>
      <c r="C1914" s="91" t="s">
        <v>70</v>
      </c>
      <c r="D1914" s="91" t="s">
        <v>4559</v>
      </c>
      <c r="E1914" s="92" t="s">
        <v>4560</v>
      </c>
      <c r="F1914" s="93" t="s">
        <v>202</v>
      </c>
      <c r="G1914" s="101">
        <v>3.0000000000000001E-3</v>
      </c>
    </row>
    <row r="1915" spans="1:7" ht="22.5" x14ac:dyDescent="0.25">
      <c r="A1915" s="90" t="s">
        <v>4561</v>
      </c>
      <c r="B1915" s="91" t="s">
        <v>4537</v>
      </c>
      <c r="C1915" s="91" t="s">
        <v>2040</v>
      </c>
      <c r="D1915" s="91" t="s">
        <v>4513</v>
      </c>
      <c r="E1915" s="92" t="s">
        <v>4514</v>
      </c>
      <c r="F1915" s="93" t="s">
        <v>489</v>
      </c>
      <c r="G1915" s="101">
        <v>3.012</v>
      </c>
    </row>
    <row r="1916" spans="1:7" ht="22.5" x14ac:dyDescent="0.25">
      <c r="A1916" s="90" t="s">
        <v>4562</v>
      </c>
      <c r="B1916" s="91" t="s">
        <v>4537</v>
      </c>
      <c r="C1916" s="91" t="s">
        <v>91</v>
      </c>
      <c r="D1916" s="91" t="s">
        <v>4563</v>
      </c>
      <c r="E1916" s="92" t="s">
        <v>4564</v>
      </c>
      <c r="F1916" s="93" t="s">
        <v>202</v>
      </c>
      <c r="G1916" s="101">
        <v>3.0000000000000001E-3</v>
      </c>
    </row>
    <row r="1917" spans="1:7" x14ac:dyDescent="0.25">
      <c r="A1917" s="90" t="s">
        <v>4565</v>
      </c>
      <c r="B1917" s="91" t="s">
        <v>4537</v>
      </c>
      <c r="C1917" s="91" t="s">
        <v>207</v>
      </c>
      <c r="D1917" s="91" t="s">
        <v>4566</v>
      </c>
      <c r="E1917" s="92" t="s">
        <v>4567</v>
      </c>
      <c r="F1917" s="93" t="s">
        <v>380</v>
      </c>
      <c r="G1917" s="99">
        <v>10</v>
      </c>
    </row>
    <row r="1918" spans="1:7" ht="22.5" x14ac:dyDescent="0.25">
      <c r="A1918" s="90" t="s">
        <v>4568</v>
      </c>
      <c r="B1918" s="91" t="s">
        <v>4537</v>
      </c>
      <c r="C1918" s="91" t="s">
        <v>2699</v>
      </c>
      <c r="D1918" s="91" t="s">
        <v>4569</v>
      </c>
      <c r="E1918" s="92" t="s">
        <v>4570</v>
      </c>
      <c r="F1918" s="93" t="s">
        <v>2011</v>
      </c>
      <c r="G1918" s="98">
        <v>0.3</v>
      </c>
    </row>
    <row r="1919" spans="1:7" ht="22.5" x14ac:dyDescent="0.25">
      <c r="A1919" s="90" t="s">
        <v>4571</v>
      </c>
      <c r="B1919" s="91" t="s">
        <v>4537</v>
      </c>
      <c r="C1919" s="91" t="s">
        <v>94</v>
      </c>
      <c r="D1919" s="91" t="s">
        <v>4572</v>
      </c>
      <c r="E1919" s="92" t="s">
        <v>4573</v>
      </c>
      <c r="F1919" s="93" t="s">
        <v>202</v>
      </c>
      <c r="G1919" s="101">
        <v>7.0000000000000001E-3</v>
      </c>
    </row>
    <row r="1920" spans="1:7" ht="22.5" x14ac:dyDescent="0.25">
      <c r="A1920" s="90" t="s">
        <v>4574</v>
      </c>
      <c r="B1920" s="91" t="s">
        <v>4537</v>
      </c>
      <c r="C1920" s="91" t="s">
        <v>216</v>
      </c>
      <c r="D1920" s="91" t="s">
        <v>4575</v>
      </c>
      <c r="E1920" s="92" t="s">
        <v>4576</v>
      </c>
      <c r="F1920" s="93" t="s">
        <v>489</v>
      </c>
      <c r="G1920" s="101">
        <v>7.0279999999999996</v>
      </c>
    </row>
    <row r="1921" spans="1:7" ht="22.5" x14ac:dyDescent="0.25">
      <c r="A1921" s="90" t="s">
        <v>4577</v>
      </c>
      <c r="B1921" s="91" t="s">
        <v>4537</v>
      </c>
      <c r="C1921" s="91" t="s">
        <v>95</v>
      </c>
      <c r="D1921" s="91" t="s">
        <v>4563</v>
      </c>
      <c r="E1921" s="92" t="s">
        <v>4564</v>
      </c>
      <c r="F1921" s="93" t="s">
        <v>202</v>
      </c>
      <c r="G1921" s="101">
        <v>7.0000000000000001E-3</v>
      </c>
    </row>
    <row r="1922" spans="1:7" x14ac:dyDescent="0.25">
      <c r="A1922" s="90" t="s">
        <v>4578</v>
      </c>
      <c r="B1922" s="91" t="s">
        <v>4537</v>
      </c>
      <c r="C1922" s="91" t="s">
        <v>224</v>
      </c>
      <c r="D1922" s="91" t="s">
        <v>4566</v>
      </c>
      <c r="E1922" s="92" t="s">
        <v>4567</v>
      </c>
      <c r="F1922" s="93" t="s">
        <v>380</v>
      </c>
      <c r="G1922" s="98">
        <v>23.2</v>
      </c>
    </row>
    <row r="1923" spans="1:7" ht="22.5" x14ac:dyDescent="0.25">
      <c r="A1923" s="90" t="s">
        <v>4579</v>
      </c>
      <c r="B1923" s="91" t="s">
        <v>4537</v>
      </c>
      <c r="C1923" s="91" t="s">
        <v>313</v>
      </c>
      <c r="D1923" s="91" t="s">
        <v>4580</v>
      </c>
      <c r="E1923" s="92" t="s">
        <v>4581</v>
      </c>
      <c r="F1923" s="93" t="s">
        <v>2011</v>
      </c>
      <c r="G1923" s="98">
        <v>0.7</v>
      </c>
    </row>
    <row r="1924" spans="1:7" ht="22.5" x14ac:dyDescent="0.25">
      <c r="A1924" s="90" t="s">
        <v>4582</v>
      </c>
      <c r="B1924" s="91" t="s">
        <v>4537</v>
      </c>
      <c r="C1924" s="91" t="s">
        <v>115</v>
      </c>
      <c r="D1924" s="91" t="s">
        <v>2060</v>
      </c>
      <c r="E1924" s="92" t="s">
        <v>2061</v>
      </c>
      <c r="F1924" s="93" t="s">
        <v>238</v>
      </c>
      <c r="G1924" s="99">
        <v>2</v>
      </c>
    </row>
    <row r="1925" spans="1:7" x14ac:dyDescent="0.25">
      <c r="A1925" s="116" t="s">
        <v>4583</v>
      </c>
      <c r="B1925" s="117" t="s">
        <v>4537</v>
      </c>
      <c r="C1925" s="117" t="s">
        <v>231</v>
      </c>
      <c r="D1925" s="117" t="s">
        <v>2063</v>
      </c>
      <c r="E1925" s="118" t="s">
        <v>4584</v>
      </c>
      <c r="F1925" s="119" t="s">
        <v>238</v>
      </c>
      <c r="G1925" s="120">
        <v>2</v>
      </c>
    </row>
    <row r="1926" spans="1:7" x14ac:dyDescent="0.25">
      <c r="A1926" s="90" t="s">
        <v>4585</v>
      </c>
      <c r="B1926" s="91" t="s">
        <v>4537</v>
      </c>
      <c r="C1926" s="91" t="s">
        <v>235</v>
      </c>
      <c r="D1926" s="91" t="s">
        <v>2066</v>
      </c>
      <c r="E1926" s="92" t="s">
        <v>2067</v>
      </c>
      <c r="F1926" s="93" t="s">
        <v>1827</v>
      </c>
      <c r="G1926" s="98">
        <v>0.2</v>
      </c>
    </row>
    <row r="1927" spans="1:7" ht="22.5" x14ac:dyDescent="0.25">
      <c r="A1927" s="90" t="s">
        <v>4586</v>
      </c>
      <c r="B1927" s="91" t="s">
        <v>4537</v>
      </c>
      <c r="C1927" s="91" t="s">
        <v>328</v>
      </c>
      <c r="D1927" s="91" t="s">
        <v>2069</v>
      </c>
      <c r="E1927" s="92" t="s">
        <v>2070</v>
      </c>
      <c r="F1927" s="93" t="s">
        <v>238</v>
      </c>
      <c r="G1927" s="99">
        <v>2</v>
      </c>
    </row>
    <row r="1928" spans="1:7" ht="22.5" x14ac:dyDescent="0.25">
      <c r="A1928" s="90" t="s">
        <v>4587</v>
      </c>
      <c r="B1928" s="91" t="s">
        <v>4537</v>
      </c>
      <c r="C1928" s="91" t="s">
        <v>240</v>
      </c>
      <c r="D1928" s="91" t="s">
        <v>2072</v>
      </c>
      <c r="E1928" s="92" t="s">
        <v>2073</v>
      </c>
      <c r="F1928" s="93" t="s">
        <v>222</v>
      </c>
      <c r="G1928" s="99">
        <v>2</v>
      </c>
    </row>
    <row r="1929" spans="1:7" ht="22.5" x14ac:dyDescent="0.25">
      <c r="A1929" s="116" t="s">
        <v>4588</v>
      </c>
      <c r="B1929" s="117" t="s">
        <v>4537</v>
      </c>
      <c r="C1929" s="117" t="s">
        <v>243</v>
      </c>
      <c r="D1929" s="117" t="s">
        <v>2075</v>
      </c>
      <c r="E1929" s="118" t="s">
        <v>4589</v>
      </c>
      <c r="F1929" s="119" t="s">
        <v>222</v>
      </c>
      <c r="G1929" s="120">
        <v>2</v>
      </c>
    </row>
    <row r="1930" spans="1:7" x14ac:dyDescent="0.25">
      <c r="A1930" s="90" t="s">
        <v>4590</v>
      </c>
      <c r="B1930" s="91" t="s">
        <v>4537</v>
      </c>
      <c r="C1930" s="91" t="s">
        <v>252</v>
      </c>
      <c r="D1930" s="91" t="s">
        <v>4591</v>
      </c>
      <c r="E1930" s="92" t="s">
        <v>4592</v>
      </c>
      <c r="F1930" s="93" t="s">
        <v>238</v>
      </c>
      <c r="G1930" s="99">
        <v>2</v>
      </c>
    </row>
    <row r="1931" spans="1:7" ht="22.5" x14ac:dyDescent="0.25">
      <c r="A1931" s="90" t="s">
        <v>4593</v>
      </c>
      <c r="B1931" s="91" t="s">
        <v>4537</v>
      </c>
      <c r="C1931" s="91" t="s">
        <v>349</v>
      </c>
      <c r="D1931" s="91" t="s">
        <v>4594</v>
      </c>
      <c r="E1931" s="92" t="s">
        <v>4595</v>
      </c>
      <c r="F1931" s="93" t="s">
        <v>238</v>
      </c>
      <c r="G1931" s="99">
        <v>2</v>
      </c>
    </row>
    <row r="1932" spans="1:7" ht="22.5" x14ac:dyDescent="0.25">
      <c r="A1932" s="90" t="s">
        <v>4596</v>
      </c>
      <c r="B1932" s="91" t="s">
        <v>4537</v>
      </c>
      <c r="C1932" s="91" t="s">
        <v>353</v>
      </c>
      <c r="D1932" s="91" t="s">
        <v>4597</v>
      </c>
      <c r="E1932" s="92" t="s">
        <v>4598</v>
      </c>
      <c r="F1932" s="93" t="s">
        <v>238</v>
      </c>
      <c r="G1932" s="99">
        <v>2</v>
      </c>
    </row>
    <row r="1933" spans="1:7" x14ac:dyDescent="0.25">
      <c r="A1933" s="90" t="s">
        <v>4599</v>
      </c>
      <c r="B1933" s="91" t="s">
        <v>4537</v>
      </c>
      <c r="C1933" s="91" t="s">
        <v>256</v>
      </c>
      <c r="D1933" s="91" t="s">
        <v>4600</v>
      </c>
      <c r="E1933" s="92" t="s">
        <v>4601</v>
      </c>
      <c r="F1933" s="93" t="s">
        <v>238</v>
      </c>
      <c r="G1933" s="99">
        <v>4</v>
      </c>
    </row>
    <row r="1934" spans="1:7" x14ac:dyDescent="0.25">
      <c r="A1934" s="90" t="s">
        <v>4602</v>
      </c>
      <c r="B1934" s="91" t="s">
        <v>4537</v>
      </c>
      <c r="C1934" s="91" t="s">
        <v>356</v>
      </c>
      <c r="D1934" s="91" t="s">
        <v>4603</v>
      </c>
      <c r="E1934" s="92" t="s">
        <v>4604</v>
      </c>
      <c r="F1934" s="93" t="s">
        <v>238</v>
      </c>
      <c r="G1934" s="99">
        <v>5</v>
      </c>
    </row>
    <row r="1935" spans="1:7" ht="22.5" x14ac:dyDescent="0.25">
      <c r="A1935" s="90" t="s">
        <v>4605</v>
      </c>
      <c r="B1935" s="91" t="s">
        <v>4537</v>
      </c>
      <c r="C1935" s="91" t="s">
        <v>358</v>
      </c>
      <c r="D1935" s="91" t="s">
        <v>4606</v>
      </c>
      <c r="E1935" s="92" t="s">
        <v>4607</v>
      </c>
      <c r="F1935" s="93" t="s">
        <v>222</v>
      </c>
      <c r="G1935" s="99">
        <v>9</v>
      </c>
    </row>
    <row r="1936" spans="1:7" ht="22.5" x14ac:dyDescent="0.25">
      <c r="A1936" s="90" t="s">
        <v>4608</v>
      </c>
      <c r="B1936" s="91" t="s">
        <v>4537</v>
      </c>
      <c r="C1936" s="91" t="s">
        <v>2598</v>
      </c>
      <c r="D1936" s="91" t="s">
        <v>4609</v>
      </c>
      <c r="E1936" s="92" t="s">
        <v>4610</v>
      </c>
      <c r="F1936" s="93" t="s">
        <v>238</v>
      </c>
      <c r="G1936" s="99">
        <v>1</v>
      </c>
    </row>
    <row r="1937" spans="1:7" x14ac:dyDescent="0.25">
      <c r="A1937" s="90" t="s">
        <v>4611</v>
      </c>
      <c r="B1937" s="91" t="s">
        <v>4537</v>
      </c>
      <c r="C1937" s="91" t="s">
        <v>260</v>
      </c>
      <c r="D1937" s="91" t="s">
        <v>4612</v>
      </c>
      <c r="E1937" s="92" t="s">
        <v>4613</v>
      </c>
      <c r="F1937" s="93" t="s">
        <v>238</v>
      </c>
      <c r="G1937" s="99">
        <v>3</v>
      </c>
    </row>
    <row r="1938" spans="1:7" ht="22.5" x14ac:dyDescent="0.25">
      <c r="A1938" s="90" t="s">
        <v>4614</v>
      </c>
      <c r="B1938" s="91" t="s">
        <v>4537</v>
      </c>
      <c r="C1938" s="91" t="s">
        <v>2101</v>
      </c>
      <c r="D1938" s="91" t="s">
        <v>4615</v>
      </c>
      <c r="E1938" s="92" t="s">
        <v>4616</v>
      </c>
      <c r="F1938" s="93" t="s">
        <v>238</v>
      </c>
      <c r="G1938" s="99">
        <v>3</v>
      </c>
    </row>
    <row r="1939" spans="1:7" x14ac:dyDescent="0.25">
      <c r="A1939" s="90" t="s">
        <v>4617</v>
      </c>
      <c r="B1939" s="91" t="s">
        <v>4537</v>
      </c>
      <c r="C1939" s="91" t="s">
        <v>264</v>
      </c>
      <c r="D1939" s="91" t="s">
        <v>2159</v>
      </c>
      <c r="E1939" s="92" t="s">
        <v>2160</v>
      </c>
      <c r="F1939" s="93" t="s">
        <v>238</v>
      </c>
      <c r="G1939" s="99">
        <v>1</v>
      </c>
    </row>
    <row r="1940" spans="1:7" ht="22.5" x14ac:dyDescent="0.25">
      <c r="A1940" s="90" t="s">
        <v>4618</v>
      </c>
      <c r="B1940" s="91" t="s">
        <v>4537</v>
      </c>
      <c r="C1940" s="91" t="s">
        <v>266</v>
      </c>
      <c r="D1940" s="91" t="s">
        <v>4619</v>
      </c>
      <c r="E1940" s="92" t="s">
        <v>4620</v>
      </c>
      <c r="F1940" s="93" t="s">
        <v>168</v>
      </c>
      <c r="G1940" s="94">
        <v>0.31716</v>
      </c>
    </row>
    <row r="1941" spans="1:7" x14ac:dyDescent="0.25">
      <c r="A1941" s="90"/>
      <c r="B1941" s="91"/>
      <c r="C1941" s="91"/>
      <c r="D1941" s="91"/>
      <c r="E1941" s="103" t="s">
        <v>4621</v>
      </c>
      <c r="F1941" s="93"/>
      <c r="G1941" s="94"/>
    </row>
    <row r="1942" spans="1:7" ht="33.75" x14ac:dyDescent="0.25">
      <c r="A1942" s="90" t="s">
        <v>4622</v>
      </c>
      <c r="B1942" s="91" t="s">
        <v>4537</v>
      </c>
      <c r="C1942" s="91" t="s">
        <v>270</v>
      </c>
      <c r="D1942" s="91" t="s">
        <v>4410</v>
      </c>
      <c r="E1942" s="92" t="s">
        <v>4411</v>
      </c>
      <c r="F1942" s="93" t="s">
        <v>168</v>
      </c>
      <c r="G1942" s="102">
        <v>1.4040000000000001E-3</v>
      </c>
    </row>
    <row r="1943" spans="1:7" ht="22.5" x14ac:dyDescent="0.25">
      <c r="A1943" s="90" t="s">
        <v>4623</v>
      </c>
      <c r="B1943" s="91" t="s">
        <v>4537</v>
      </c>
      <c r="C1943" s="91" t="s">
        <v>274</v>
      </c>
      <c r="D1943" s="91" t="s">
        <v>170</v>
      </c>
      <c r="E1943" s="92" t="s">
        <v>171</v>
      </c>
      <c r="F1943" s="93" t="s">
        <v>172</v>
      </c>
      <c r="G1943" s="94">
        <v>1.56E-3</v>
      </c>
    </row>
    <row r="1944" spans="1:7" ht="22.5" x14ac:dyDescent="0.25">
      <c r="A1944" s="90" t="s">
        <v>4624</v>
      </c>
      <c r="B1944" s="91" t="s">
        <v>4537</v>
      </c>
      <c r="C1944" s="91" t="s">
        <v>278</v>
      </c>
      <c r="D1944" s="91" t="s">
        <v>174</v>
      </c>
      <c r="E1944" s="92" t="s">
        <v>175</v>
      </c>
      <c r="F1944" s="93" t="s">
        <v>176</v>
      </c>
      <c r="G1944" s="101">
        <v>3.0419999999999998</v>
      </c>
    </row>
    <row r="1945" spans="1:7" x14ac:dyDescent="0.25">
      <c r="A1945" s="90" t="s">
        <v>4625</v>
      </c>
      <c r="B1945" s="91" t="s">
        <v>4537</v>
      </c>
      <c r="C1945" s="91" t="s">
        <v>407</v>
      </c>
      <c r="D1945" s="91" t="s">
        <v>4206</v>
      </c>
      <c r="E1945" s="92" t="s">
        <v>4207</v>
      </c>
      <c r="F1945" s="93" t="s">
        <v>4208</v>
      </c>
      <c r="G1945" s="101">
        <v>0.156</v>
      </c>
    </row>
    <row r="1946" spans="1:7" x14ac:dyDescent="0.25">
      <c r="A1946" s="90" t="s">
        <v>4626</v>
      </c>
      <c r="B1946" s="91" t="s">
        <v>4537</v>
      </c>
      <c r="C1946" s="91" t="s">
        <v>411</v>
      </c>
      <c r="D1946" s="91" t="s">
        <v>4627</v>
      </c>
      <c r="E1946" s="92" t="s">
        <v>4628</v>
      </c>
      <c r="F1946" s="93" t="s">
        <v>185</v>
      </c>
      <c r="G1946" s="97">
        <v>0.35260000000000002</v>
      </c>
    </row>
    <row r="1947" spans="1:7" x14ac:dyDescent="0.25">
      <c r="A1947" s="90" t="s">
        <v>4629</v>
      </c>
      <c r="B1947" s="91" t="s">
        <v>4537</v>
      </c>
      <c r="C1947" s="91" t="s">
        <v>2806</v>
      </c>
      <c r="D1947" s="91" t="s">
        <v>793</v>
      </c>
      <c r="E1947" s="92" t="s">
        <v>794</v>
      </c>
      <c r="F1947" s="93" t="s">
        <v>185</v>
      </c>
      <c r="G1947" s="97">
        <v>1.5599999999999999E-2</v>
      </c>
    </row>
    <row r="1948" spans="1:7" x14ac:dyDescent="0.25">
      <c r="A1948" s="90" t="s">
        <v>4630</v>
      </c>
      <c r="B1948" s="91" t="s">
        <v>4537</v>
      </c>
      <c r="C1948" s="91" t="s">
        <v>4631</v>
      </c>
      <c r="D1948" s="91" t="s">
        <v>4632</v>
      </c>
      <c r="E1948" s="92" t="s">
        <v>4633</v>
      </c>
      <c r="F1948" s="93" t="s">
        <v>185</v>
      </c>
      <c r="G1948" s="97">
        <v>-0.61619999999999997</v>
      </c>
    </row>
    <row r="1949" spans="1:7" ht="22.5" x14ac:dyDescent="0.25">
      <c r="A1949" s="90" t="s">
        <v>4634</v>
      </c>
      <c r="B1949" s="91" t="s">
        <v>4537</v>
      </c>
      <c r="C1949" s="91" t="s">
        <v>4635</v>
      </c>
      <c r="D1949" s="91" t="s">
        <v>4636</v>
      </c>
      <c r="E1949" s="92" t="s">
        <v>4637</v>
      </c>
      <c r="F1949" s="93" t="s">
        <v>238</v>
      </c>
      <c r="G1949" s="99">
        <v>2</v>
      </c>
    </row>
    <row r="1950" spans="1:7" ht="22.5" x14ac:dyDescent="0.25">
      <c r="A1950" s="90" t="s">
        <v>4638</v>
      </c>
      <c r="B1950" s="91" t="s">
        <v>4537</v>
      </c>
      <c r="C1950" s="91" t="s">
        <v>4639</v>
      </c>
      <c r="D1950" s="91" t="s">
        <v>4640</v>
      </c>
      <c r="E1950" s="92" t="s">
        <v>4641</v>
      </c>
      <c r="F1950" s="93" t="s">
        <v>238</v>
      </c>
      <c r="G1950" s="99">
        <v>4</v>
      </c>
    </row>
    <row r="1951" spans="1:7" ht="22.5" x14ac:dyDescent="0.25">
      <c r="A1951" s="90" t="s">
        <v>4642</v>
      </c>
      <c r="B1951" s="91" t="s">
        <v>4537</v>
      </c>
      <c r="C1951" s="91" t="s">
        <v>4643</v>
      </c>
      <c r="D1951" s="91" t="s">
        <v>4644</v>
      </c>
      <c r="E1951" s="92" t="s">
        <v>4645</v>
      </c>
      <c r="F1951" s="93" t="s">
        <v>238</v>
      </c>
      <c r="G1951" s="99">
        <v>2</v>
      </c>
    </row>
    <row r="1952" spans="1:7" x14ac:dyDescent="0.25">
      <c r="A1952" s="90" t="s">
        <v>4646</v>
      </c>
      <c r="B1952" s="91" t="s">
        <v>4537</v>
      </c>
      <c r="C1952" s="91" t="s">
        <v>4647</v>
      </c>
      <c r="D1952" s="91" t="s">
        <v>4210</v>
      </c>
      <c r="E1952" s="92" t="s">
        <v>4211</v>
      </c>
      <c r="F1952" s="93" t="s">
        <v>238</v>
      </c>
      <c r="G1952" s="99">
        <v>2</v>
      </c>
    </row>
    <row r="1953" spans="1:7" ht="22.5" x14ac:dyDescent="0.25">
      <c r="A1953" s="90" t="s">
        <v>4648</v>
      </c>
      <c r="B1953" s="91" t="s">
        <v>4537</v>
      </c>
      <c r="C1953" s="91" t="s">
        <v>4649</v>
      </c>
      <c r="D1953" s="91" t="s">
        <v>4650</v>
      </c>
      <c r="E1953" s="92" t="s">
        <v>4651</v>
      </c>
      <c r="F1953" s="93" t="s">
        <v>297</v>
      </c>
      <c r="G1953" s="101">
        <v>7.1999999999999995E-2</v>
      </c>
    </row>
    <row r="1954" spans="1:7" x14ac:dyDescent="0.25">
      <c r="A1954" s="90"/>
      <c r="B1954" s="91"/>
      <c r="C1954" s="91"/>
      <c r="D1954" s="91"/>
      <c r="E1954" s="103" t="s">
        <v>4652</v>
      </c>
      <c r="F1954" s="93"/>
      <c r="G1954" s="101"/>
    </row>
    <row r="1955" spans="1:7" ht="33.75" x14ac:dyDescent="0.25">
      <c r="A1955" s="90" t="s">
        <v>4653</v>
      </c>
      <c r="B1955" s="91" t="s">
        <v>4537</v>
      </c>
      <c r="C1955" s="91" t="s">
        <v>417</v>
      </c>
      <c r="D1955" s="91" t="s">
        <v>4410</v>
      </c>
      <c r="E1955" s="92" t="s">
        <v>4411</v>
      </c>
      <c r="F1955" s="93" t="s">
        <v>168</v>
      </c>
      <c r="G1955" s="102">
        <v>4.1219999999999998E-3</v>
      </c>
    </row>
    <row r="1956" spans="1:7" ht="22.5" x14ac:dyDescent="0.25">
      <c r="A1956" s="90" t="s">
        <v>4654</v>
      </c>
      <c r="B1956" s="91" t="s">
        <v>4537</v>
      </c>
      <c r="C1956" s="91" t="s">
        <v>425</v>
      </c>
      <c r="D1956" s="91" t="s">
        <v>170</v>
      </c>
      <c r="E1956" s="92" t="s">
        <v>171</v>
      </c>
      <c r="F1956" s="93" t="s">
        <v>172</v>
      </c>
      <c r="G1956" s="94">
        <v>4.5799999999999999E-3</v>
      </c>
    </row>
    <row r="1957" spans="1:7" ht="22.5" x14ac:dyDescent="0.25">
      <c r="A1957" s="90" t="s">
        <v>4655</v>
      </c>
      <c r="B1957" s="91" t="s">
        <v>4537</v>
      </c>
      <c r="C1957" s="91" t="s">
        <v>433</v>
      </c>
      <c r="D1957" s="91" t="s">
        <v>174</v>
      </c>
      <c r="E1957" s="92" t="s">
        <v>175</v>
      </c>
      <c r="F1957" s="93" t="s">
        <v>176</v>
      </c>
      <c r="G1957" s="101">
        <v>8.9309999999999992</v>
      </c>
    </row>
    <row r="1958" spans="1:7" x14ac:dyDescent="0.25">
      <c r="A1958" s="90" t="s">
        <v>4656</v>
      </c>
      <c r="B1958" s="91" t="s">
        <v>4537</v>
      </c>
      <c r="C1958" s="91" t="s">
        <v>437</v>
      </c>
      <c r="D1958" s="91" t="s">
        <v>4206</v>
      </c>
      <c r="E1958" s="92" t="s">
        <v>4207</v>
      </c>
      <c r="F1958" s="93" t="s">
        <v>4208</v>
      </c>
      <c r="G1958" s="101">
        <v>0.45800000000000002</v>
      </c>
    </row>
    <row r="1959" spans="1:7" x14ac:dyDescent="0.25">
      <c r="A1959" s="90" t="s">
        <v>4657</v>
      </c>
      <c r="B1959" s="91" t="s">
        <v>4537</v>
      </c>
      <c r="C1959" s="91" t="s">
        <v>441</v>
      </c>
      <c r="D1959" s="91" t="s">
        <v>4627</v>
      </c>
      <c r="E1959" s="92" t="s">
        <v>4628</v>
      </c>
      <c r="F1959" s="93" t="s">
        <v>185</v>
      </c>
      <c r="G1959" s="101">
        <v>1.0349999999999999</v>
      </c>
    </row>
    <row r="1960" spans="1:7" x14ac:dyDescent="0.25">
      <c r="A1960" s="90" t="s">
        <v>4658</v>
      </c>
      <c r="B1960" s="91" t="s">
        <v>4537</v>
      </c>
      <c r="C1960" s="91" t="s">
        <v>445</v>
      </c>
      <c r="D1960" s="91" t="s">
        <v>793</v>
      </c>
      <c r="E1960" s="92" t="s">
        <v>794</v>
      </c>
      <c r="F1960" s="93" t="s">
        <v>185</v>
      </c>
      <c r="G1960" s="97">
        <v>4.58E-2</v>
      </c>
    </row>
    <row r="1961" spans="1:7" x14ac:dyDescent="0.25">
      <c r="A1961" s="90" t="s">
        <v>4659</v>
      </c>
      <c r="B1961" s="91" t="s">
        <v>4537</v>
      </c>
      <c r="C1961" s="91" t="s">
        <v>2187</v>
      </c>
      <c r="D1961" s="91" t="s">
        <v>4632</v>
      </c>
      <c r="E1961" s="92" t="s">
        <v>4633</v>
      </c>
      <c r="F1961" s="93" t="s">
        <v>185</v>
      </c>
      <c r="G1961" s="101">
        <v>-1.8089999999999999</v>
      </c>
    </row>
    <row r="1962" spans="1:7" ht="22.5" x14ac:dyDescent="0.25">
      <c r="A1962" s="90" t="s">
        <v>4660</v>
      </c>
      <c r="B1962" s="91" t="s">
        <v>4537</v>
      </c>
      <c r="C1962" s="91" t="s">
        <v>2191</v>
      </c>
      <c r="D1962" s="91" t="s">
        <v>4661</v>
      </c>
      <c r="E1962" s="92" t="s">
        <v>4662</v>
      </c>
      <c r="F1962" s="93" t="s">
        <v>238</v>
      </c>
      <c r="G1962" s="99">
        <v>2</v>
      </c>
    </row>
    <row r="1963" spans="1:7" ht="22.5" x14ac:dyDescent="0.25">
      <c r="A1963" s="90" t="s">
        <v>4663</v>
      </c>
      <c r="B1963" s="91" t="s">
        <v>4537</v>
      </c>
      <c r="C1963" s="91" t="s">
        <v>2195</v>
      </c>
      <c r="D1963" s="91" t="s">
        <v>4664</v>
      </c>
      <c r="E1963" s="92" t="s">
        <v>4665</v>
      </c>
      <c r="F1963" s="93" t="s">
        <v>238</v>
      </c>
      <c r="G1963" s="99">
        <v>4</v>
      </c>
    </row>
    <row r="1964" spans="1:7" ht="22.5" x14ac:dyDescent="0.25">
      <c r="A1964" s="90" t="s">
        <v>4666</v>
      </c>
      <c r="B1964" s="91" t="s">
        <v>4537</v>
      </c>
      <c r="C1964" s="91" t="s">
        <v>2197</v>
      </c>
      <c r="D1964" s="91" t="s">
        <v>4667</v>
      </c>
      <c r="E1964" s="92" t="s">
        <v>4668</v>
      </c>
      <c r="F1964" s="93" t="s">
        <v>238</v>
      </c>
      <c r="G1964" s="99">
        <v>2</v>
      </c>
    </row>
    <row r="1965" spans="1:7" x14ac:dyDescent="0.25">
      <c r="A1965" s="90" t="s">
        <v>4669</v>
      </c>
      <c r="B1965" s="91" t="s">
        <v>4537</v>
      </c>
      <c r="C1965" s="91" t="s">
        <v>4670</v>
      </c>
      <c r="D1965" s="91" t="s">
        <v>4210</v>
      </c>
      <c r="E1965" s="92" t="s">
        <v>4211</v>
      </c>
      <c r="F1965" s="93" t="s">
        <v>238</v>
      </c>
      <c r="G1965" s="99">
        <v>1</v>
      </c>
    </row>
    <row r="1966" spans="1:7" x14ac:dyDescent="0.25">
      <c r="A1966" s="90" t="s">
        <v>4671</v>
      </c>
      <c r="B1966" s="91" t="s">
        <v>4537</v>
      </c>
      <c r="C1966" s="91" t="s">
        <v>4672</v>
      </c>
      <c r="D1966" s="91" t="s">
        <v>4673</v>
      </c>
      <c r="E1966" s="92" t="s">
        <v>4674</v>
      </c>
      <c r="F1966" s="93" t="s">
        <v>238</v>
      </c>
      <c r="G1966" s="99">
        <v>1</v>
      </c>
    </row>
    <row r="1967" spans="1:7" ht="22.5" x14ac:dyDescent="0.25">
      <c r="A1967" s="90" t="s">
        <v>4675</v>
      </c>
      <c r="B1967" s="91" t="s">
        <v>4537</v>
      </c>
      <c r="C1967" s="91" t="s">
        <v>4676</v>
      </c>
      <c r="D1967" s="91" t="s">
        <v>4650</v>
      </c>
      <c r="E1967" s="92" t="s">
        <v>4651</v>
      </c>
      <c r="F1967" s="93" t="s">
        <v>297</v>
      </c>
      <c r="G1967" s="101">
        <v>7.1999999999999995E-2</v>
      </c>
    </row>
    <row r="1968" spans="1:7" x14ac:dyDescent="0.25">
      <c r="A1968" s="90"/>
      <c r="B1968" s="91"/>
      <c r="C1968" s="91"/>
      <c r="D1968" s="91"/>
      <c r="E1968" s="103" t="s">
        <v>4677</v>
      </c>
      <c r="F1968" s="93"/>
      <c r="G1968" s="101"/>
    </row>
    <row r="1969" spans="1:7" ht="22.5" x14ac:dyDescent="0.25">
      <c r="A1969" s="90" t="s">
        <v>4678</v>
      </c>
      <c r="B1969" s="91" t="s">
        <v>4537</v>
      </c>
      <c r="C1969" s="91" t="s">
        <v>449</v>
      </c>
      <c r="D1969" s="91" t="s">
        <v>4679</v>
      </c>
      <c r="E1969" s="92" t="s">
        <v>4680</v>
      </c>
      <c r="F1969" s="93" t="s">
        <v>168</v>
      </c>
      <c r="G1969" s="94">
        <v>1.8803399999999999</v>
      </c>
    </row>
    <row r="1970" spans="1:7" x14ac:dyDescent="0.25">
      <c r="A1970" s="104" t="s">
        <v>4681</v>
      </c>
      <c r="B1970" s="105" t="s">
        <v>4537</v>
      </c>
      <c r="C1970" s="105" t="s">
        <v>460</v>
      </c>
      <c r="D1970" s="105" t="s">
        <v>4245</v>
      </c>
      <c r="E1970" s="106" t="s">
        <v>4246</v>
      </c>
      <c r="F1970" s="107" t="s">
        <v>4247</v>
      </c>
      <c r="G1970" s="157">
        <v>0.33407999999999999</v>
      </c>
    </row>
    <row r="1971" spans="1:7" x14ac:dyDescent="0.25">
      <c r="A1971" s="90" t="s">
        <v>4682</v>
      </c>
      <c r="B1971" s="91" t="s">
        <v>4537</v>
      </c>
      <c r="C1971" s="91" t="s">
        <v>464</v>
      </c>
      <c r="D1971" s="91" t="s">
        <v>4683</v>
      </c>
      <c r="E1971" s="92" t="s">
        <v>4684</v>
      </c>
      <c r="F1971" s="93" t="s">
        <v>185</v>
      </c>
      <c r="G1971" s="94">
        <v>63.141120000000001</v>
      </c>
    </row>
    <row r="1972" spans="1:7" x14ac:dyDescent="0.25">
      <c r="A1972" s="90" t="s">
        <v>4685</v>
      </c>
      <c r="B1972" s="91" t="s">
        <v>4537</v>
      </c>
      <c r="C1972" s="91" t="s">
        <v>468</v>
      </c>
      <c r="D1972" s="91" t="s">
        <v>4252</v>
      </c>
      <c r="E1972" s="92" t="s">
        <v>4253</v>
      </c>
      <c r="F1972" s="93" t="s">
        <v>172</v>
      </c>
      <c r="G1972" s="101">
        <v>0.154</v>
      </c>
    </row>
    <row r="1973" spans="1:7" x14ac:dyDescent="0.25">
      <c r="A1973" s="90" t="s">
        <v>4686</v>
      </c>
      <c r="B1973" s="91" t="s">
        <v>4537</v>
      </c>
      <c r="C1973" s="91" t="s">
        <v>472</v>
      </c>
      <c r="D1973" s="91" t="s">
        <v>4687</v>
      </c>
      <c r="E1973" s="92" t="s">
        <v>4688</v>
      </c>
      <c r="F1973" s="93" t="s">
        <v>185</v>
      </c>
      <c r="G1973" s="100">
        <v>15.71</v>
      </c>
    </row>
    <row r="1974" spans="1:7" x14ac:dyDescent="0.25">
      <c r="A1974" s="90" t="s">
        <v>4689</v>
      </c>
      <c r="B1974" s="91" t="s">
        <v>4537</v>
      </c>
      <c r="C1974" s="91" t="s">
        <v>476</v>
      </c>
      <c r="D1974" s="91" t="s">
        <v>4690</v>
      </c>
      <c r="E1974" s="92" t="s">
        <v>4691</v>
      </c>
      <c r="F1974" s="93" t="s">
        <v>172</v>
      </c>
      <c r="G1974" s="98">
        <v>0.6</v>
      </c>
    </row>
    <row r="1975" spans="1:7" x14ac:dyDescent="0.25">
      <c r="A1975" s="90" t="s">
        <v>4692</v>
      </c>
      <c r="B1975" s="91" t="s">
        <v>4537</v>
      </c>
      <c r="C1975" s="91" t="s">
        <v>479</v>
      </c>
      <c r="D1975" s="91" t="s">
        <v>1802</v>
      </c>
      <c r="E1975" s="92" t="s">
        <v>1803</v>
      </c>
      <c r="F1975" s="93" t="s">
        <v>185</v>
      </c>
      <c r="G1975" s="98">
        <v>60.9</v>
      </c>
    </row>
    <row r="1976" spans="1:7" x14ac:dyDescent="0.25">
      <c r="A1976" s="90" t="s">
        <v>4693</v>
      </c>
      <c r="B1976" s="91" t="s">
        <v>4537</v>
      </c>
      <c r="C1976" s="91" t="s">
        <v>2237</v>
      </c>
      <c r="D1976" s="91" t="s">
        <v>4263</v>
      </c>
      <c r="E1976" s="92" t="s">
        <v>4264</v>
      </c>
      <c r="F1976" s="93" t="s">
        <v>297</v>
      </c>
      <c r="G1976" s="97">
        <v>5.3781999999999996</v>
      </c>
    </row>
    <row r="1977" spans="1:7" x14ac:dyDescent="0.25">
      <c r="A1977" s="90" t="s">
        <v>4694</v>
      </c>
      <c r="B1977" s="91" t="s">
        <v>4537</v>
      </c>
      <c r="C1977" s="91" t="s">
        <v>2978</v>
      </c>
      <c r="D1977" s="91" t="s">
        <v>331</v>
      </c>
      <c r="E1977" s="92" t="s">
        <v>332</v>
      </c>
      <c r="F1977" s="93" t="s">
        <v>297</v>
      </c>
      <c r="G1977" s="97">
        <v>2.3E-3</v>
      </c>
    </row>
    <row r="1978" spans="1:7" x14ac:dyDescent="0.25">
      <c r="A1978" s="90" t="s">
        <v>4695</v>
      </c>
      <c r="B1978" s="91" t="s">
        <v>4537</v>
      </c>
      <c r="C1978" s="91" t="s">
        <v>483</v>
      </c>
      <c r="D1978" s="91" t="s">
        <v>4696</v>
      </c>
      <c r="E1978" s="92" t="s">
        <v>4697</v>
      </c>
      <c r="F1978" s="93" t="s">
        <v>172</v>
      </c>
      <c r="G1978" s="100">
        <v>0.94</v>
      </c>
    </row>
    <row r="1979" spans="1:7" x14ac:dyDescent="0.25">
      <c r="A1979" s="90" t="s">
        <v>4698</v>
      </c>
      <c r="B1979" s="91" t="s">
        <v>4537</v>
      </c>
      <c r="C1979" s="91" t="s">
        <v>487</v>
      </c>
      <c r="D1979" s="91" t="s">
        <v>4507</v>
      </c>
      <c r="E1979" s="92" t="s">
        <v>4508</v>
      </c>
      <c r="F1979" s="93" t="s">
        <v>185</v>
      </c>
      <c r="G1979" s="100">
        <v>-95.41</v>
      </c>
    </row>
    <row r="1980" spans="1:7" x14ac:dyDescent="0.25">
      <c r="A1980" s="90" t="s">
        <v>4699</v>
      </c>
      <c r="B1980" s="91" t="s">
        <v>4537</v>
      </c>
      <c r="C1980" s="91" t="s">
        <v>2247</v>
      </c>
      <c r="D1980" s="91" t="s">
        <v>1802</v>
      </c>
      <c r="E1980" s="92" t="s">
        <v>1803</v>
      </c>
      <c r="F1980" s="93" t="s">
        <v>185</v>
      </c>
      <c r="G1980" s="100">
        <v>95.41</v>
      </c>
    </row>
    <row r="1981" spans="1:7" x14ac:dyDescent="0.25">
      <c r="A1981" s="90" t="s">
        <v>4700</v>
      </c>
      <c r="B1981" s="91" t="s">
        <v>4537</v>
      </c>
      <c r="C1981" s="91" t="s">
        <v>4701</v>
      </c>
      <c r="D1981" s="91" t="s">
        <v>4263</v>
      </c>
      <c r="E1981" s="92" t="s">
        <v>4264</v>
      </c>
      <c r="F1981" s="93" t="s">
        <v>297</v>
      </c>
      <c r="G1981" s="97">
        <v>11.3728</v>
      </c>
    </row>
    <row r="1982" spans="1:7" x14ac:dyDescent="0.25">
      <c r="A1982" s="90" t="s">
        <v>4702</v>
      </c>
      <c r="B1982" s="91" t="s">
        <v>4537</v>
      </c>
      <c r="C1982" s="91" t="s">
        <v>4703</v>
      </c>
      <c r="D1982" s="91" t="s">
        <v>4704</v>
      </c>
      <c r="E1982" s="92" t="s">
        <v>4705</v>
      </c>
      <c r="F1982" s="93" t="s">
        <v>297</v>
      </c>
      <c r="G1982" s="97">
        <v>0.26690000000000003</v>
      </c>
    </row>
    <row r="1983" spans="1:7" x14ac:dyDescent="0.25">
      <c r="A1983" s="90" t="s">
        <v>4706</v>
      </c>
      <c r="B1983" s="91" t="s">
        <v>4537</v>
      </c>
      <c r="C1983" s="91" t="s">
        <v>4707</v>
      </c>
      <c r="D1983" s="91" t="s">
        <v>320</v>
      </c>
      <c r="E1983" s="92" t="s">
        <v>321</v>
      </c>
      <c r="F1983" s="93" t="s">
        <v>297</v>
      </c>
      <c r="G1983" s="101">
        <v>8.3000000000000004E-2</v>
      </c>
    </row>
    <row r="1984" spans="1:7" x14ac:dyDescent="0.25">
      <c r="A1984" s="90" t="s">
        <v>4708</v>
      </c>
      <c r="B1984" s="91" t="s">
        <v>4537</v>
      </c>
      <c r="C1984" s="91" t="s">
        <v>4709</v>
      </c>
      <c r="D1984" s="91" t="s">
        <v>4690</v>
      </c>
      <c r="E1984" s="92" t="s">
        <v>4691</v>
      </c>
      <c r="F1984" s="93" t="s">
        <v>172</v>
      </c>
      <c r="G1984" s="98">
        <v>0.4</v>
      </c>
    </row>
    <row r="1985" spans="1:7" x14ac:dyDescent="0.25">
      <c r="A1985" s="90" t="s">
        <v>4710</v>
      </c>
      <c r="B1985" s="91" t="s">
        <v>4537</v>
      </c>
      <c r="C1985" s="91" t="s">
        <v>4711</v>
      </c>
      <c r="D1985" s="91" t="s">
        <v>1802</v>
      </c>
      <c r="E1985" s="92" t="s">
        <v>1803</v>
      </c>
      <c r="F1985" s="93" t="s">
        <v>185</v>
      </c>
      <c r="G1985" s="98">
        <v>40.6</v>
      </c>
    </row>
    <row r="1986" spans="1:7" x14ac:dyDescent="0.25">
      <c r="A1986" s="90" t="s">
        <v>4712</v>
      </c>
      <c r="B1986" s="91" t="s">
        <v>4537</v>
      </c>
      <c r="C1986" s="91" t="s">
        <v>4713</v>
      </c>
      <c r="D1986" s="91" t="s">
        <v>331</v>
      </c>
      <c r="E1986" s="92" t="s">
        <v>332</v>
      </c>
      <c r="F1986" s="93" t="s">
        <v>297</v>
      </c>
      <c r="G1986" s="102">
        <v>0.27516699999999999</v>
      </c>
    </row>
    <row r="1987" spans="1:7" x14ac:dyDescent="0.25">
      <c r="A1987" s="90" t="s">
        <v>4714</v>
      </c>
      <c r="B1987" s="91" t="s">
        <v>4537</v>
      </c>
      <c r="C1987" s="91" t="s">
        <v>4715</v>
      </c>
      <c r="D1987" s="91" t="s">
        <v>4263</v>
      </c>
      <c r="E1987" s="92" t="s">
        <v>4264</v>
      </c>
      <c r="F1987" s="93" t="s">
        <v>297</v>
      </c>
      <c r="G1987" s="97">
        <v>3.3883000000000001</v>
      </c>
    </row>
    <row r="1988" spans="1:7" x14ac:dyDescent="0.25">
      <c r="A1988" s="90" t="s">
        <v>4716</v>
      </c>
      <c r="B1988" s="91" t="s">
        <v>4537</v>
      </c>
      <c r="C1988" s="91" t="s">
        <v>4717</v>
      </c>
      <c r="D1988" s="91" t="s">
        <v>320</v>
      </c>
      <c r="E1988" s="92" t="s">
        <v>321</v>
      </c>
      <c r="F1988" s="93" t="s">
        <v>297</v>
      </c>
      <c r="G1988" s="97">
        <v>0.68169999999999997</v>
      </c>
    </row>
    <row r="1989" spans="1:7" x14ac:dyDescent="0.25">
      <c r="A1989" s="90" t="s">
        <v>4718</v>
      </c>
      <c r="B1989" s="91" t="s">
        <v>4537</v>
      </c>
      <c r="C1989" s="91" t="s">
        <v>4719</v>
      </c>
      <c r="D1989" s="91" t="s">
        <v>4720</v>
      </c>
      <c r="E1989" s="92" t="s">
        <v>4721</v>
      </c>
      <c r="F1989" s="93" t="s">
        <v>297</v>
      </c>
      <c r="G1989" s="101">
        <v>0.88700000000000001</v>
      </c>
    </row>
    <row r="1990" spans="1:7" x14ac:dyDescent="0.25">
      <c r="A1990" s="90" t="s">
        <v>4722</v>
      </c>
      <c r="B1990" s="91" t="s">
        <v>4537</v>
      </c>
      <c r="C1990" s="91" t="s">
        <v>492</v>
      </c>
      <c r="D1990" s="91" t="s">
        <v>4723</v>
      </c>
      <c r="E1990" s="92" t="s">
        <v>4724</v>
      </c>
      <c r="F1990" s="93" t="s">
        <v>172</v>
      </c>
      <c r="G1990" s="97">
        <v>2.8E-3</v>
      </c>
    </row>
    <row r="1991" spans="1:7" x14ac:dyDescent="0.25">
      <c r="A1991" s="90" t="s">
        <v>4725</v>
      </c>
      <c r="B1991" s="91" t="s">
        <v>4537</v>
      </c>
      <c r="C1991" s="91" t="s">
        <v>496</v>
      </c>
      <c r="D1991" s="91" t="s">
        <v>4687</v>
      </c>
      <c r="E1991" s="92" t="s">
        <v>4688</v>
      </c>
      <c r="F1991" s="93" t="s">
        <v>185</v>
      </c>
      <c r="G1991" s="101">
        <v>0.14499999999999999</v>
      </c>
    </row>
    <row r="1992" spans="1:7" x14ac:dyDescent="0.25">
      <c r="A1992" s="90" t="s">
        <v>4726</v>
      </c>
      <c r="B1992" s="91" t="s">
        <v>4537</v>
      </c>
      <c r="C1992" s="91" t="s">
        <v>499</v>
      </c>
      <c r="D1992" s="91" t="s">
        <v>793</v>
      </c>
      <c r="E1992" s="92" t="s">
        <v>794</v>
      </c>
      <c r="F1992" s="93" t="s">
        <v>185</v>
      </c>
      <c r="G1992" s="97">
        <v>8.0999999999999996E-3</v>
      </c>
    </row>
    <row r="1993" spans="1:7" x14ac:dyDescent="0.25">
      <c r="A1993" s="90" t="s">
        <v>4727</v>
      </c>
      <c r="B1993" s="91" t="s">
        <v>4537</v>
      </c>
      <c r="C1993" s="91" t="s">
        <v>4728</v>
      </c>
      <c r="D1993" s="91" t="s">
        <v>4729</v>
      </c>
      <c r="E1993" s="92" t="s">
        <v>4730</v>
      </c>
      <c r="F1993" s="93" t="s">
        <v>238</v>
      </c>
      <c r="G1993" s="99">
        <v>2</v>
      </c>
    </row>
    <row r="1994" spans="1:7" x14ac:dyDescent="0.25">
      <c r="A1994" s="90" t="s">
        <v>4731</v>
      </c>
      <c r="B1994" s="91" t="s">
        <v>4537</v>
      </c>
      <c r="C1994" s="91" t="s">
        <v>4732</v>
      </c>
      <c r="D1994" s="91" t="s">
        <v>4733</v>
      </c>
      <c r="E1994" s="92" t="s">
        <v>4734</v>
      </c>
      <c r="F1994" s="93" t="s">
        <v>185</v>
      </c>
      <c r="G1994" s="100">
        <v>0.28000000000000003</v>
      </c>
    </row>
    <row r="1995" spans="1:7" x14ac:dyDescent="0.25">
      <c r="A1995" s="90" t="s">
        <v>4735</v>
      </c>
      <c r="B1995" s="91" t="s">
        <v>4537</v>
      </c>
      <c r="C1995" s="91" t="s">
        <v>503</v>
      </c>
      <c r="D1995" s="91" t="s">
        <v>4736</v>
      </c>
      <c r="E1995" s="92" t="s">
        <v>4737</v>
      </c>
      <c r="F1995" s="93" t="s">
        <v>214</v>
      </c>
      <c r="G1995" s="100">
        <v>0.02</v>
      </c>
    </row>
    <row r="1996" spans="1:7" ht="22.5" x14ac:dyDescent="0.25">
      <c r="A1996" s="90" t="s">
        <v>4738</v>
      </c>
      <c r="B1996" s="91" t="s">
        <v>4537</v>
      </c>
      <c r="C1996" s="91" t="s">
        <v>507</v>
      </c>
      <c r="D1996" s="91" t="s">
        <v>4739</v>
      </c>
      <c r="E1996" s="92" t="s">
        <v>4740</v>
      </c>
      <c r="F1996" s="93" t="s">
        <v>238</v>
      </c>
      <c r="G1996" s="99">
        <v>2</v>
      </c>
    </row>
    <row r="1997" spans="1:7" ht="22.5" x14ac:dyDescent="0.25">
      <c r="A1997" s="90" t="s">
        <v>4741</v>
      </c>
      <c r="B1997" s="91" t="s">
        <v>4537</v>
      </c>
      <c r="C1997" s="91" t="s">
        <v>515</v>
      </c>
      <c r="D1997" s="91" t="s">
        <v>361</v>
      </c>
      <c r="E1997" s="92" t="s">
        <v>362</v>
      </c>
      <c r="F1997" s="93" t="s">
        <v>363</v>
      </c>
      <c r="G1997" s="97">
        <v>4.6341999999999999</v>
      </c>
    </row>
    <row r="1998" spans="1:7" x14ac:dyDescent="0.25">
      <c r="A1998" s="90" t="s">
        <v>4742</v>
      </c>
      <c r="B1998" s="91" t="s">
        <v>4537</v>
      </c>
      <c r="C1998" s="91" t="s">
        <v>539</v>
      </c>
      <c r="D1998" s="91" t="s">
        <v>4743</v>
      </c>
      <c r="E1998" s="92" t="s">
        <v>4744</v>
      </c>
      <c r="F1998" s="93" t="s">
        <v>363</v>
      </c>
      <c r="G1998" s="97">
        <v>16.706600000000002</v>
      </c>
    </row>
    <row r="1999" spans="1:7" x14ac:dyDescent="0.25">
      <c r="A1999" s="90" t="s">
        <v>4745</v>
      </c>
      <c r="B1999" s="91" t="s">
        <v>4537</v>
      </c>
      <c r="C1999" s="91" t="s">
        <v>543</v>
      </c>
      <c r="D1999" s="91" t="s">
        <v>4746</v>
      </c>
      <c r="E1999" s="92" t="s">
        <v>4747</v>
      </c>
      <c r="F1999" s="93" t="s">
        <v>297</v>
      </c>
      <c r="G1999" s="97">
        <v>-0.83530000000000004</v>
      </c>
    </row>
    <row r="2000" spans="1:7" x14ac:dyDescent="0.25">
      <c r="A2000" s="90" t="s">
        <v>4748</v>
      </c>
      <c r="B2000" s="91" t="s">
        <v>4537</v>
      </c>
      <c r="C2000" s="91" t="s">
        <v>547</v>
      </c>
      <c r="D2000" s="91" t="s">
        <v>4376</v>
      </c>
      <c r="E2000" s="92" t="s">
        <v>4377</v>
      </c>
      <c r="F2000" s="93" t="s">
        <v>297</v>
      </c>
      <c r="G2000" s="100">
        <v>4.01</v>
      </c>
    </row>
    <row r="2001" spans="1:7" ht="22.5" x14ac:dyDescent="0.25">
      <c r="A2001" s="90" t="s">
        <v>4749</v>
      </c>
      <c r="B2001" s="91" t="s">
        <v>4537</v>
      </c>
      <c r="C2001" s="91" t="s">
        <v>551</v>
      </c>
      <c r="D2001" s="91" t="s">
        <v>4619</v>
      </c>
      <c r="E2001" s="92" t="s">
        <v>4620</v>
      </c>
      <c r="F2001" s="93" t="s">
        <v>168</v>
      </c>
      <c r="G2001" s="100">
        <v>0.05</v>
      </c>
    </row>
    <row r="2002" spans="1:7" x14ac:dyDescent="0.25">
      <c r="A2002" s="90" t="s">
        <v>4750</v>
      </c>
      <c r="B2002" s="91" t="s">
        <v>4537</v>
      </c>
      <c r="C2002" s="91" t="s">
        <v>559</v>
      </c>
      <c r="D2002" s="91" t="s">
        <v>187</v>
      </c>
      <c r="E2002" s="92" t="s">
        <v>188</v>
      </c>
      <c r="F2002" s="93" t="s">
        <v>172</v>
      </c>
      <c r="G2002" s="99">
        <v>1</v>
      </c>
    </row>
    <row r="2003" spans="1:7" ht="22.5" x14ac:dyDescent="0.25">
      <c r="A2003" s="90" t="s">
        <v>4751</v>
      </c>
      <c r="B2003" s="91" t="s">
        <v>4537</v>
      </c>
      <c r="C2003" s="91" t="s">
        <v>570</v>
      </c>
      <c r="D2003" s="91" t="s">
        <v>4171</v>
      </c>
      <c r="E2003" s="92" t="s">
        <v>4172</v>
      </c>
      <c r="F2003" s="93" t="s">
        <v>172</v>
      </c>
      <c r="G2003" s="97">
        <v>17.3034</v>
      </c>
    </row>
    <row r="2004" spans="1:7" ht="22.5" x14ac:dyDescent="0.25">
      <c r="A2004" s="90" t="s">
        <v>4752</v>
      </c>
      <c r="B2004" s="91" t="s">
        <v>4537</v>
      </c>
      <c r="C2004" s="91" t="s">
        <v>580</v>
      </c>
      <c r="D2004" s="91" t="s">
        <v>174</v>
      </c>
      <c r="E2004" s="92" t="s">
        <v>175</v>
      </c>
      <c r="F2004" s="93" t="s">
        <v>176</v>
      </c>
      <c r="G2004" s="101">
        <v>3287.6460000000002</v>
      </c>
    </row>
    <row r="2005" spans="1:7" x14ac:dyDescent="0.25">
      <c r="A2005" s="90"/>
      <c r="B2005" s="91"/>
      <c r="C2005" s="91"/>
      <c r="D2005" s="91"/>
      <c r="E2005" s="103" t="s">
        <v>4753</v>
      </c>
      <c r="F2005" s="93"/>
      <c r="G2005" s="101"/>
    </row>
    <row r="2006" spans="1:7" ht="22.5" x14ac:dyDescent="0.25">
      <c r="A2006" s="90" t="s">
        <v>4754</v>
      </c>
      <c r="B2006" s="91" t="s">
        <v>4537</v>
      </c>
      <c r="C2006" s="91" t="s">
        <v>584</v>
      </c>
      <c r="D2006" s="91" t="s">
        <v>4679</v>
      </c>
      <c r="E2006" s="92" t="s">
        <v>4680</v>
      </c>
      <c r="F2006" s="93" t="s">
        <v>168</v>
      </c>
      <c r="G2006" s="102">
        <v>0.26333299999999998</v>
      </c>
    </row>
    <row r="2007" spans="1:7" x14ac:dyDescent="0.25">
      <c r="A2007" s="90" t="s">
        <v>4755</v>
      </c>
      <c r="B2007" s="91" t="s">
        <v>4537</v>
      </c>
      <c r="C2007" s="91" t="s">
        <v>595</v>
      </c>
      <c r="D2007" s="91" t="s">
        <v>4417</v>
      </c>
      <c r="E2007" s="92" t="s">
        <v>4418</v>
      </c>
      <c r="F2007" s="93" t="s">
        <v>4208</v>
      </c>
      <c r="G2007" s="97">
        <v>1.8287</v>
      </c>
    </row>
    <row r="2008" spans="1:7" x14ac:dyDescent="0.25">
      <c r="A2008" s="90" t="s">
        <v>4756</v>
      </c>
      <c r="B2008" s="91" t="s">
        <v>4537</v>
      </c>
      <c r="C2008" s="91" t="s">
        <v>599</v>
      </c>
      <c r="D2008" s="91" t="s">
        <v>183</v>
      </c>
      <c r="E2008" s="92" t="s">
        <v>184</v>
      </c>
      <c r="F2008" s="93" t="s">
        <v>185</v>
      </c>
      <c r="G2008" s="100">
        <v>20.12</v>
      </c>
    </row>
    <row r="2009" spans="1:7" x14ac:dyDescent="0.25">
      <c r="A2009" s="90" t="s">
        <v>4757</v>
      </c>
      <c r="B2009" s="91" t="s">
        <v>4537</v>
      </c>
      <c r="C2009" s="91" t="s">
        <v>605</v>
      </c>
      <c r="D2009" s="91" t="s">
        <v>4546</v>
      </c>
      <c r="E2009" s="92" t="s">
        <v>4547</v>
      </c>
      <c r="F2009" s="93" t="s">
        <v>202</v>
      </c>
      <c r="G2009" s="97">
        <v>0.13669999999999999</v>
      </c>
    </row>
    <row r="2010" spans="1:7" x14ac:dyDescent="0.25">
      <c r="A2010" s="90" t="s">
        <v>4758</v>
      </c>
      <c r="B2010" s="91" t="s">
        <v>4537</v>
      </c>
      <c r="C2010" s="91" t="s">
        <v>4759</v>
      </c>
      <c r="D2010" s="91" t="s">
        <v>4760</v>
      </c>
      <c r="E2010" s="92" t="s">
        <v>4761</v>
      </c>
      <c r="F2010" s="93" t="s">
        <v>2011</v>
      </c>
      <c r="G2010" s="100">
        <v>13.78</v>
      </c>
    </row>
    <row r="2011" spans="1:7" x14ac:dyDescent="0.25">
      <c r="A2011" s="90" t="s">
        <v>4762</v>
      </c>
      <c r="B2011" s="91" t="s">
        <v>4537</v>
      </c>
      <c r="C2011" s="91" t="s">
        <v>608</v>
      </c>
      <c r="D2011" s="91" t="s">
        <v>4763</v>
      </c>
      <c r="E2011" s="92" t="s">
        <v>4764</v>
      </c>
      <c r="F2011" s="93" t="s">
        <v>202</v>
      </c>
      <c r="G2011" s="97">
        <v>4.65E-2</v>
      </c>
    </row>
    <row r="2012" spans="1:7" x14ac:dyDescent="0.25">
      <c r="A2012" s="90" t="s">
        <v>4765</v>
      </c>
      <c r="B2012" s="91" t="s">
        <v>4537</v>
      </c>
      <c r="C2012" s="91" t="s">
        <v>612</v>
      </c>
      <c r="D2012" s="91" t="s">
        <v>4766</v>
      </c>
      <c r="E2012" s="92" t="s">
        <v>4767</v>
      </c>
      <c r="F2012" s="93" t="s">
        <v>2011</v>
      </c>
      <c r="G2012" s="101">
        <v>4.6870000000000003</v>
      </c>
    </row>
    <row r="2013" spans="1:7" x14ac:dyDescent="0.25">
      <c r="A2013" s="90" t="s">
        <v>4768</v>
      </c>
      <c r="B2013" s="91" t="s">
        <v>4537</v>
      </c>
      <c r="C2013" s="91" t="s">
        <v>620</v>
      </c>
      <c r="D2013" s="91" t="s">
        <v>4769</v>
      </c>
      <c r="E2013" s="92" t="s">
        <v>4770</v>
      </c>
      <c r="F2013" s="93" t="s">
        <v>202</v>
      </c>
      <c r="G2013" s="101">
        <v>2.5000000000000001E-2</v>
      </c>
    </row>
    <row r="2014" spans="1:7" x14ac:dyDescent="0.25">
      <c r="A2014" s="90" t="s">
        <v>4771</v>
      </c>
      <c r="B2014" s="91" t="s">
        <v>4537</v>
      </c>
      <c r="C2014" s="91" t="s">
        <v>624</v>
      </c>
      <c r="D2014" s="91" t="s">
        <v>4772</v>
      </c>
      <c r="E2014" s="92" t="s">
        <v>4773</v>
      </c>
      <c r="F2014" s="93" t="s">
        <v>2011</v>
      </c>
      <c r="G2014" s="101">
        <v>2.5230000000000001</v>
      </c>
    </row>
    <row r="2015" spans="1:7" ht="22.5" x14ac:dyDescent="0.25">
      <c r="A2015" s="90" t="s">
        <v>4774</v>
      </c>
      <c r="B2015" s="91" t="s">
        <v>4537</v>
      </c>
      <c r="C2015" s="91" t="s">
        <v>634</v>
      </c>
      <c r="D2015" s="91" t="s">
        <v>4775</v>
      </c>
      <c r="E2015" s="92" t="s">
        <v>4776</v>
      </c>
      <c r="F2015" s="93" t="s">
        <v>202</v>
      </c>
      <c r="G2015" s="101">
        <v>5.0000000000000001E-3</v>
      </c>
    </row>
    <row r="2016" spans="1:7" ht="22.5" x14ac:dyDescent="0.25">
      <c r="A2016" s="90" t="s">
        <v>4777</v>
      </c>
      <c r="B2016" s="91" t="s">
        <v>4537</v>
      </c>
      <c r="C2016" s="91" t="s">
        <v>638</v>
      </c>
      <c r="D2016" s="91" t="s">
        <v>4513</v>
      </c>
      <c r="E2016" s="92" t="s">
        <v>4514</v>
      </c>
      <c r="F2016" s="93" t="s">
        <v>489</v>
      </c>
      <c r="G2016" s="100">
        <v>5.0199999999999996</v>
      </c>
    </row>
    <row r="2017" spans="1:7" ht="22.5" x14ac:dyDescent="0.25">
      <c r="A2017" s="90" t="s">
        <v>4778</v>
      </c>
      <c r="B2017" s="91" t="s">
        <v>4537</v>
      </c>
      <c r="C2017" s="91" t="s">
        <v>646</v>
      </c>
      <c r="D2017" s="91" t="s">
        <v>4563</v>
      </c>
      <c r="E2017" s="92" t="s">
        <v>4564</v>
      </c>
      <c r="F2017" s="93" t="s">
        <v>202</v>
      </c>
      <c r="G2017" s="94">
        <v>5.0200000000000002E-3</v>
      </c>
    </row>
    <row r="2018" spans="1:7" x14ac:dyDescent="0.25">
      <c r="A2018" s="90" t="s">
        <v>4779</v>
      </c>
      <c r="B2018" s="91" t="s">
        <v>4537</v>
      </c>
      <c r="C2018" s="91" t="s">
        <v>650</v>
      </c>
      <c r="D2018" s="91" t="s">
        <v>4566</v>
      </c>
      <c r="E2018" s="92" t="s">
        <v>4567</v>
      </c>
      <c r="F2018" s="93" t="s">
        <v>380</v>
      </c>
      <c r="G2018" s="98">
        <v>16.7</v>
      </c>
    </row>
    <row r="2019" spans="1:7" ht="22.5" x14ac:dyDescent="0.25">
      <c r="A2019" s="90" t="s">
        <v>4780</v>
      </c>
      <c r="B2019" s="91" t="s">
        <v>4537</v>
      </c>
      <c r="C2019" s="91" t="s">
        <v>654</v>
      </c>
      <c r="D2019" s="91" t="s">
        <v>4569</v>
      </c>
      <c r="E2019" s="92" t="s">
        <v>4570</v>
      </c>
      <c r="F2019" s="93" t="s">
        <v>2011</v>
      </c>
      <c r="G2019" s="98">
        <v>0.5</v>
      </c>
    </row>
    <row r="2020" spans="1:7" x14ac:dyDescent="0.25">
      <c r="A2020" s="90" t="s">
        <v>4781</v>
      </c>
      <c r="B2020" s="91" t="s">
        <v>4537</v>
      </c>
      <c r="C2020" s="91" t="s">
        <v>658</v>
      </c>
      <c r="D2020" s="91" t="s">
        <v>4782</v>
      </c>
      <c r="E2020" s="92" t="s">
        <v>4783</v>
      </c>
      <c r="F2020" s="93" t="s">
        <v>238</v>
      </c>
      <c r="G2020" s="99">
        <v>2</v>
      </c>
    </row>
    <row r="2021" spans="1:7" x14ac:dyDescent="0.25">
      <c r="A2021" s="90"/>
      <c r="B2021" s="91"/>
      <c r="C2021" s="91"/>
      <c r="D2021" s="91"/>
      <c r="E2021" s="103" t="s">
        <v>4784</v>
      </c>
      <c r="F2021" s="93"/>
      <c r="G2021" s="99"/>
    </row>
    <row r="2022" spans="1:7" x14ac:dyDescent="0.25">
      <c r="A2022" s="90" t="s">
        <v>4785</v>
      </c>
      <c r="B2022" s="91" t="s">
        <v>4537</v>
      </c>
      <c r="C2022" s="91" t="s">
        <v>666</v>
      </c>
      <c r="D2022" s="91" t="s">
        <v>4206</v>
      </c>
      <c r="E2022" s="92" t="s">
        <v>4207</v>
      </c>
      <c r="F2022" s="93" t="s">
        <v>4208</v>
      </c>
      <c r="G2022" s="101">
        <v>0.252</v>
      </c>
    </row>
    <row r="2023" spans="1:7" x14ac:dyDescent="0.25">
      <c r="A2023" s="90" t="s">
        <v>4786</v>
      </c>
      <c r="B2023" s="91" t="s">
        <v>4537</v>
      </c>
      <c r="C2023" s="91" t="s">
        <v>670</v>
      </c>
      <c r="D2023" s="91" t="s">
        <v>4627</v>
      </c>
      <c r="E2023" s="92" t="s">
        <v>4628</v>
      </c>
      <c r="F2023" s="93" t="s">
        <v>185</v>
      </c>
      <c r="G2023" s="97">
        <v>0.56950000000000001</v>
      </c>
    </row>
    <row r="2024" spans="1:7" x14ac:dyDescent="0.25">
      <c r="A2024" s="90" t="s">
        <v>4787</v>
      </c>
      <c r="B2024" s="91" t="s">
        <v>4537</v>
      </c>
      <c r="C2024" s="91" t="s">
        <v>674</v>
      </c>
      <c r="D2024" s="91" t="s">
        <v>793</v>
      </c>
      <c r="E2024" s="92" t="s">
        <v>794</v>
      </c>
      <c r="F2024" s="93" t="s">
        <v>185</v>
      </c>
      <c r="G2024" s="97">
        <v>2.52E-2</v>
      </c>
    </row>
    <row r="2025" spans="1:7" x14ac:dyDescent="0.25">
      <c r="A2025" s="90" t="s">
        <v>4788</v>
      </c>
      <c r="B2025" s="91" t="s">
        <v>4537</v>
      </c>
      <c r="C2025" s="91" t="s">
        <v>4789</v>
      </c>
      <c r="D2025" s="91" t="s">
        <v>4632</v>
      </c>
      <c r="E2025" s="92" t="s">
        <v>4633</v>
      </c>
      <c r="F2025" s="93" t="s">
        <v>185</v>
      </c>
      <c r="G2025" s="97">
        <v>-0.99539999999999995</v>
      </c>
    </row>
    <row r="2026" spans="1:7" ht="22.5" x14ac:dyDescent="0.25">
      <c r="A2026" s="90" t="s">
        <v>4790</v>
      </c>
      <c r="B2026" s="91" t="s">
        <v>4537</v>
      </c>
      <c r="C2026" s="91" t="s">
        <v>4791</v>
      </c>
      <c r="D2026" s="91" t="s">
        <v>4792</v>
      </c>
      <c r="E2026" s="92" t="s">
        <v>4793</v>
      </c>
      <c r="F2026" s="93" t="s">
        <v>238</v>
      </c>
      <c r="G2026" s="99">
        <v>2</v>
      </c>
    </row>
    <row r="2027" spans="1:7" ht="22.5" x14ac:dyDescent="0.25">
      <c r="A2027" s="90" t="s">
        <v>4794</v>
      </c>
      <c r="B2027" s="91" t="s">
        <v>4537</v>
      </c>
      <c r="C2027" s="91" t="s">
        <v>4795</v>
      </c>
      <c r="D2027" s="91" t="s">
        <v>4796</v>
      </c>
      <c r="E2027" s="92" t="s">
        <v>4797</v>
      </c>
      <c r="F2027" s="93" t="s">
        <v>238</v>
      </c>
      <c r="G2027" s="99">
        <v>4</v>
      </c>
    </row>
    <row r="2028" spans="1:7" ht="22.5" x14ac:dyDescent="0.25">
      <c r="A2028" s="90" t="s">
        <v>4798</v>
      </c>
      <c r="B2028" s="91" t="s">
        <v>4537</v>
      </c>
      <c r="C2028" s="91" t="s">
        <v>4799</v>
      </c>
      <c r="D2028" s="91" t="s">
        <v>4800</v>
      </c>
      <c r="E2028" s="92" t="s">
        <v>4801</v>
      </c>
      <c r="F2028" s="93" t="s">
        <v>238</v>
      </c>
      <c r="G2028" s="99">
        <v>2</v>
      </c>
    </row>
    <row r="2029" spans="1:7" x14ac:dyDescent="0.25">
      <c r="A2029" s="90" t="s">
        <v>4802</v>
      </c>
      <c r="B2029" s="91" t="s">
        <v>4537</v>
      </c>
      <c r="C2029" s="91" t="s">
        <v>4803</v>
      </c>
      <c r="D2029" s="91" t="s">
        <v>4210</v>
      </c>
      <c r="E2029" s="92" t="s">
        <v>4211</v>
      </c>
      <c r="F2029" s="93" t="s">
        <v>238</v>
      </c>
      <c r="G2029" s="99">
        <v>2</v>
      </c>
    </row>
    <row r="2030" spans="1:7" ht="22.5" x14ac:dyDescent="0.25">
      <c r="A2030" s="90" t="s">
        <v>4804</v>
      </c>
      <c r="B2030" s="91" t="s">
        <v>4537</v>
      </c>
      <c r="C2030" s="91" t="s">
        <v>4805</v>
      </c>
      <c r="D2030" s="91" t="s">
        <v>4650</v>
      </c>
      <c r="E2030" s="92" t="s">
        <v>4651</v>
      </c>
      <c r="F2030" s="93" t="s">
        <v>297</v>
      </c>
      <c r="G2030" s="101">
        <v>8.4000000000000005E-2</v>
      </c>
    </row>
    <row r="2031" spans="1:7" x14ac:dyDescent="0.25">
      <c r="A2031" s="90"/>
      <c r="B2031" s="91"/>
      <c r="C2031" s="91"/>
      <c r="D2031" s="91"/>
      <c r="E2031" s="103" t="s">
        <v>4806</v>
      </c>
      <c r="F2031" s="93"/>
      <c r="G2031" s="101"/>
    </row>
    <row r="2032" spans="1:7" x14ac:dyDescent="0.25">
      <c r="A2032" s="90"/>
      <c r="B2032" s="91"/>
      <c r="C2032" s="91"/>
      <c r="D2032" s="91"/>
      <c r="E2032" s="103" t="s">
        <v>4807</v>
      </c>
      <c r="F2032" s="93"/>
      <c r="G2032" s="101"/>
    </row>
    <row r="2033" spans="1:7" ht="22.5" x14ac:dyDescent="0.25">
      <c r="A2033" s="90" t="s">
        <v>4808</v>
      </c>
      <c r="B2033" s="91" t="s">
        <v>4537</v>
      </c>
      <c r="C2033" s="91" t="s">
        <v>677</v>
      </c>
      <c r="D2033" s="91" t="s">
        <v>4679</v>
      </c>
      <c r="E2033" s="92" t="s">
        <v>4680</v>
      </c>
      <c r="F2033" s="93" t="s">
        <v>168</v>
      </c>
      <c r="G2033" s="94">
        <v>0.14076</v>
      </c>
    </row>
    <row r="2034" spans="1:7" ht="22.5" x14ac:dyDescent="0.25">
      <c r="A2034" s="90" t="s">
        <v>4809</v>
      </c>
      <c r="B2034" s="91" t="s">
        <v>4537</v>
      </c>
      <c r="C2034" s="91" t="s">
        <v>681</v>
      </c>
      <c r="D2034" s="91" t="s">
        <v>4810</v>
      </c>
      <c r="E2034" s="92" t="s">
        <v>4811</v>
      </c>
      <c r="F2034" s="93" t="s">
        <v>172</v>
      </c>
      <c r="G2034" s="101">
        <v>0.13800000000000001</v>
      </c>
    </row>
    <row r="2035" spans="1:7" x14ac:dyDescent="0.25">
      <c r="A2035" s="90" t="s">
        <v>4812</v>
      </c>
      <c r="B2035" s="91" t="s">
        <v>4537</v>
      </c>
      <c r="C2035" s="91" t="s">
        <v>689</v>
      </c>
      <c r="D2035" s="91" t="s">
        <v>4417</v>
      </c>
      <c r="E2035" s="92" t="s">
        <v>4418</v>
      </c>
      <c r="F2035" s="93" t="s">
        <v>4208</v>
      </c>
      <c r="G2035" s="100">
        <v>0.35</v>
      </c>
    </row>
    <row r="2036" spans="1:7" x14ac:dyDescent="0.25">
      <c r="A2036" s="90" t="s">
        <v>4813</v>
      </c>
      <c r="B2036" s="91" t="s">
        <v>4537</v>
      </c>
      <c r="C2036" s="91" t="s">
        <v>693</v>
      </c>
      <c r="D2036" s="91" t="s">
        <v>183</v>
      </c>
      <c r="E2036" s="92" t="s">
        <v>184</v>
      </c>
      <c r="F2036" s="93" t="s">
        <v>185</v>
      </c>
      <c r="G2036" s="100">
        <v>3.85</v>
      </c>
    </row>
    <row r="2037" spans="1:7" x14ac:dyDescent="0.25">
      <c r="A2037" s="90" t="s">
        <v>4814</v>
      </c>
      <c r="B2037" s="91" t="s">
        <v>4537</v>
      </c>
      <c r="C2037" s="91" t="s">
        <v>699</v>
      </c>
      <c r="D2037" s="91" t="s">
        <v>4815</v>
      </c>
      <c r="E2037" s="92" t="s">
        <v>4816</v>
      </c>
      <c r="F2037" s="93" t="s">
        <v>180</v>
      </c>
      <c r="G2037" s="100">
        <v>0.69</v>
      </c>
    </row>
    <row r="2038" spans="1:7" x14ac:dyDescent="0.25">
      <c r="A2038" s="90" t="s">
        <v>4817</v>
      </c>
      <c r="B2038" s="91" t="s">
        <v>4537</v>
      </c>
      <c r="C2038" s="91" t="s">
        <v>4818</v>
      </c>
      <c r="D2038" s="91" t="s">
        <v>4819</v>
      </c>
      <c r="E2038" s="92" t="s">
        <v>4820</v>
      </c>
      <c r="F2038" s="93" t="s">
        <v>489</v>
      </c>
      <c r="G2038" s="100">
        <v>69.69</v>
      </c>
    </row>
    <row r="2039" spans="1:7" x14ac:dyDescent="0.25">
      <c r="A2039" s="90"/>
      <c r="B2039" s="91"/>
      <c r="C2039" s="91"/>
      <c r="D2039" s="91"/>
      <c r="E2039" s="103" t="s">
        <v>4821</v>
      </c>
      <c r="F2039" s="93"/>
      <c r="G2039" s="100"/>
    </row>
    <row r="2040" spans="1:7" ht="22.5" x14ac:dyDescent="0.25">
      <c r="A2040" s="90" t="s">
        <v>4822</v>
      </c>
      <c r="B2040" s="91" t="s">
        <v>4537</v>
      </c>
      <c r="C2040" s="91" t="s">
        <v>703</v>
      </c>
      <c r="D2040" s="91" t="s">
        <v>4823</v>
      </c>
      <c r="E2040" s="92" t="s">
        <v>4824</v>
      </c>
      <c r="F2040" s="93" t="s">
        <v>4208</v>
      </c>
      <c r="G2040" s="101">
        <v>0.30399999999999999</v>
      </c>
    </row>
    <row r="2041" spans="1:7" x14ac:dyDescent="0.25">
      <c r="A2041" s="90" t="s">
        <v>4825</v>
      </c>
      <c r="B2041" s="91" t="s">
        <v>4537</v>
      </c>
      <c r="C2041" s="91" t="s">
        <v>707</v>
      </c>
      <c r="D2041" s="91" t="s">
        <v>4632</v>
      </c>
      <c r="E2041" s="92" t="s">
        <v>4633</v>
      </c>
      <c r="F2041" s="93" t="s">
        <v>185</v>
      </c>
      <c r="G2041" s="94">
        <v>-0.62624000000000002</v>
      </c>
    </row>
    <row r="2042" spans="1:7" ht="22.5" x14ac:dyDescent="0.25">
      <c r="A2042" s="90" t="s">
        <v>4826</v>
      </c>
      <c r="B2042" s="91" t="s">
        <v>4537</v>
      </c>
      <c r="C2042" s="91" t="s">
        <v>709</v>
      </c>
      <c r="D2042" s="91" t="s">
        <v>4636</v>
      </c>
      <c r="E2042" s="92" t="s">
        <v>4637</v>
      </c>
      <c r="F2042" s="93" t="s">
        <v>238</v>
      </c>
      <c r="G2042" s="99">
        <v>4</v>
      </c>
    </row>
    <row r="2043" spans="1:7" ht="22.5" x14ac:dyDescent="0.25">
      <c r="A2043" s="90" t="s">
        <v>4827</v>
      </c>
      <c r="B2043" s="91" t="s">
        <v>4537</v>
      </c>
      <c r="C2043" s="91" t="s">
        <v>4828</v>
      </c>
      <c r="D2043" s="91" t="s">
        <v>4640</v>
      </c>
      <c r="E2043" s="92" t="s">
        <v>4641</v>
      </c>
      <c r="F2043" s="93" t="s">
        <v>238</v>
      </c>
      <c r="G2043" s="99">
        <v>8</v>
      </c>
    </row>
    <row r="2044" spans="1:7" ht="22.5" x14ac:dyDescent="0.25">
      <c r="A2044" s="90" t="s">
        <v>4829</v>
      </c>
      <c r="B2044" s="91" t="s">
        <v>4537</v>
      </c>
      <c r="C2044" s="91" t="s">
        <v>4830</v>
      </c>
      <c r="D2044" s="91" t="s">
        <v>4644</v>
      </c>
      <c r="E2044" s="92" t="s">
        <v>4645</v>
      </c>
      <c r="F2044" s="93" t="s">
        <v>238</v>
      </c>
      <c r="G2044" s="99">
        <v>4</v>
      </c>
    </row>
    <row r="2045" spans="1:7" x14ac:dyDescent="0.25">
      <c r="A2045" s="90" t="s">
        <v>4831</v>
      </c>
      <c r="B2045" s="91" t="s">
        <v>4537</v>
      </c>
      <c r="C2045" s="91" t="s">
        <v>4832</v>
      </c>
      <c r="D2045" s="91" t="s">
        <v>4673</v>
      </c>
      <c r="E2045" s="92" t="s">
        <v>4674</v>
      </c>
      <c r="F2045" s="93" t="s">
        <v>238</v>
      </c>
      <c r="G2045" s="99">
        <v>4</v>
      </c>
    </row>
    <row r="2046" spans="1:7" ht="22.5" x14ac:dyDescent="0.25">
      <c r="A2046" s="90" t="s">
        <v>4833</v>
      </c>
      <c r="B2046" s="91" t="s">
        <v>4537</v>
      </c>
      <c r="C2046" s="91" t="s">
        <v>4834</v>
      </c>
      <c r="D2046" s="91" t="s">
        <v>4650</v>
      </c>
      <c r="E2046" s="92" t="s">
        <v>4651</v>
      </c>
      <c r="F2046" s="93" t="s">
        <v>297</v>
      </c>
      <c r="G2046" s="101">
        <v>9.6000000000000002E-2</v>
      </c>
    </row>
    <row r="2047" spans="1:7" ht="22.5" x14ac:dyDescent="0.25">
      <c r="A2047" s="90" t="s">
        <v>4835</v>
      </c>
      <c r="B2047" s="91" t="s">
        <v>4537</v>
      </c>
      <c r="C2047" s="91" t="s">
        <v>4836</v>
      </c>
      <c r="D2047" s="91" t="s">
        <v>4619</v>
      </c>
      <c r="E2047" s="92" t="s">
        <v>4620</v>
      </c>
      <c r="F2047" s="93" t="s">
        <v>168</v>
      </c>
      <c r="G2047" s="101">
        <v>0.154</v>
      </c>
    </row>
    <row r="2048" spans="1:7" x14ac:dyDescent="0.25">
      <c r="A2048" s="79" t="s">
        <v>278</v>
      </c>
      <c r="B2048" s="299" t="s">
        <v>4837</v>
      </c>
      <c r="C2048" s="299"/>
      <c r="D2048" s="299"/>
      <c r="E2048" s="80" t="s">
        <v>4838</v>
      </c>
      <c r="F2048" s="81"/>
      <c r="G2048" s="82"/>
    </row>
    <row r="2049" spans="1:7" x14ac:dyDescent="0.25">
      <c r="A2049" s="109"/>
      <c r="B2049" s="110"/>
      <c r="C2049" s="110"/>
      <c r="D2049" s="110"/>
      <c r="E2049" s="111" t="s">
        <v>2288</v>
      </c>
      <c r="F2049" s="112"/>
      <c r="G2049" s="113"/>
    </row>
    <row r="2050" spans="1:7" x14ac:dyDescent="0.25">
      <c r="A2050" s="109"/>
      <c r="B2050" s="110"/>
      <c r="C2050" s="110"/>
      <c r="D2050" s="110"/>
      <c r="E2050" s="142" t="s">
        <v>164</v>
      </c>
      <c r="F2050" s="112"/>
      <c r="G2050" s="113"/>
    </row>
    <row r="2051" spans="1:7" ht="33.75" x14ac:dyDescent="0.25">
      <c r="A2051" s="90" t="s">
        <v>403</v>
      </c>
      <c r="B2051" s="91" t="s">
        <v>4837</v>
      </c>
      <c r="C2051" s="91" t="s">
        <v>40</v>
      </c>
      <c r="D2051" s="91" t="s">
        <v>4410</v>
      </c>
      <c r="E2051" s="92" t="s">
        <v>4411</v>
      </c>
      <c r="F2051" s="93" t="s">
        <v>168</v>
      </c>
      <c r="G2051" s="94">
        <v>0.17324999999999999</v>
      </c>
    </row>
    <row r="2052" spans="1:7" ht="22.5" x14ac:dyDescent="0.25">
      <c r="A2052" s="90" t="s">
        <v>2640</v>
      </c>
      <c r="B2052" s="91" t="s">
        <v>4837</v>
      </c>
      <c r="C2052" s="91" t="s">
        <v>41</v>
      </c>
      <c r="D2052" s="91" t="s">
        <v>170</v>
      </c>
      <c r="E2052" s="92" t="s">
        <v>171</v>
      </c>
      <c r="F2052" s="93" t="s">
        <v>172</v>
      </c>
      <c r="G2052" s="97">
        <v>0.1925</v>
      </c>
    </row>
    <row r="2053" spans="1:7" ht="22.5" x14ac:dyDescent="0.25">
      <c r="A2053" s="90" t="s">
        <v>4839</v>
      </c>
      <c r="B2053" s="91" t="s">
        <v>4837</v>
      </c>
      <c r="C2053" s="91" t="s">
        <v>44</v>
      </c>
      <c r="D2053" s="91" t="s">
        <v>174</v>
      </c>
      <c r="E2053" s="92" t="s">
        <v>175</v>
      </c>
      <c r="F2053" s="93" t="s">
        <v>176</v>
      </c>
      <c r="G2053" s="100">
        <v>19.25</v>
      </c>
    </row>
    <row r="2054" spans="1:7" x14ac:dyDescent="0.25">
      <c r="A2054" s="90" t="s">
        <v>4840</v>
      </c>
      <c r="B2054" s="91" t="s">
        <v>4837</v>
      </c>
      <c r="C2054" s="91" t="s">
        <v>46</v>
      </c>
      <c r="D2054" s="91" t="s">
        <v>178</v>
      </c>
      <c r="E2054" s="92" t="s">
        <v>179</v>
      </c>
      <c r="F2054" s="93" t="s">
        <v>180</v>
      </c>
      <c r="G2054" s="98">
        <v>5.5</v>
      </c>
    </row>
    <row r="2055" spans="1:7" x14ac:dyDescent="0.25">
      <c r="A2055" s="90" t="s">
        <v>4841</v>
      </c>
      <c r="B2055" s="91" t="s">
        <v>4837</v>
      </c>
      <c r="C2055" s="91" t="s">
        <v>182</v>
      </c>
      <c r="D2055" s="91" t="s">
        <v>183</v>
      </c>
      <c r="E2055" s="92" t="s">
        <v>184</v>
      </c>
      <c r="F2055" s="93" t="s">
        <v>185</v>
      </c>
      <c r="G2055" s="99">
        <v>22</v>
      </c>
    </row>
    <row r="2056" spans="1:7" x14ac:dyDescent="0.25">
      <c r="A2056" s="90" t="s">
        <v>4842</v>
      </c>
      <c r="B2056" s="91" t="s">
        <v>4837</v>
      </c>
      <c r="C2056" s="91" t="s">
        <v>50</v>
      </c>
      <c r="D2056" s="91" t="s">
        <v>187</v>
      </c>
      <c r="E2056" s="92" t="s">
        <v>188</v>
      </c>
      <c r="F2056" s="93" t="s">
        <v>172</v>
      </c>
      <c r="G2056" s="97">
        <v>1.7324999999999999</v>
      </c>
    </row>
    <row r="2057" spans="1:7" x14ac:dyDescent="0.25">
      <c r="A2057" s="90"/>
      <c r="B2057" s="91"/>
      <c r="C2057" s="91"/>
      <c r="D2057" s="91"/>
      <c r="E2057" s="103" t="s">
        <v>4843</v>
      </c>
      <c r="F2057" s="93"/>
      <c r="G2057" s="97"/>
    </row>
    <row r="2058" spans="1:7" ht="22.5" x14ac:dyDescent="0.25">
      <c r="A2058" s="90" t="s">
        <v>4844</v>
      </c>
      <c r="B2058" s="91" t="s">
        <v>4837</v>
      </c>
      <c r="C2058" s="91" t="s">
        <v>54</v>
      </c>
      <c r="D2058" s="91" t="s">
        <v>3039</v>
      </c>
      <c r="E2058" s="92" t="s">
        <v>3040</v>
      </c>
      <c r="F2058" s="93" t="s">
        <v>238</v>
      </c>
      <c r="G2058" s="99">
        <v>1</v>
      </c>
    </row>
    <row r="2059" spans="1:7" x14ac:dyDescent="0.25">
      <c r="A2059" s="116" t="s">
        <v>4845</v>
      </c>
      <c r="B2059" s="117" t="s">
        <v>4837</v>
      </c>
      <c r="C2059" s="117" t="s">
        <v>1950</v>
      </c>
      <c r="D2059" s="117" t="s">
        <v>2602</v>
      </c>
      <c r="E2059" s="118" t="s">
        <v>4846</v>
      </c>
      <c r="F2059" s="119" t="s">
        <v>238</v>
      </c>
      <c r="G2059" s="120">
        <v>1</v>
      </c>
    </row>
    <row r="2060" spans="1:7" x14ac:dyDescent="0.25">
      <c r="A2060" s="116"/>
      <c r="B2060" s="117"/>
      <c r="C2060" s="117"/>
      <c r="D2060" s="117"/>
      <c r="E2060" s="151" t="s">
        <v>4847</v>
      </c>
      <c r="F2060" s="119"/>
      <c r="G2060" s="120"/>
    </row>
    <row r="2061" spans="1:7" x14ac:dyDescent="0.25">
      <c r="A2061" s="90" t="s">
        <v>4848</v>
      </c>
      <c r="B2061" s="91" t="s">
        <v>4837</v>
      </c>
      <c r="C2061" s="91" t="s">
        <v>58</v>
      </c>
      <c r="D2061" s="91" t="s">
        <v>200</v>
      </c>
      <c r="E2061" s="92" t="s">
        <v>201</v>
      </c>
      <c r="F2061" s="93" t="s">
        <v>202</v>
      </c>
      <c r="G2061" s="100">
        <v>0.55000000000000004</v>
      </c>
    </row>
    <row r="2062" spans="1:7" x14ac:dyDescent="0.25">
      <c r="A2062" s="90" t="s">
        <v>4849</v>
      </c>
      <c r="B2062" s="91" t="s">
        <v>4837</v>
      </c>
      <c r="C2062" s="91" t="s">
        <v>62</v>
      </c>
      <c r="D2062" s="91" t="s">
        <v>3149</v>
      </c>
      <c r="E2062" s="92" t="s">
        <v>3150</v>
      </c>
      <c r="F2062" s="93" t="s">
        <v>180</v>
      </c>
      <c r="G2062" s="98">
        <v>5.5</v>
      </c>
    </row>
    <row r="2063" spans="1:7" ht="33.75" x14ac:dyDescent="0.25">
      <c r="A2063" s="90" t="s">
        <v>4850</v>
      </c>
      <c r="B2063" s="91" t="s">
        <v>4837</v>
      </c>
      <c r="C2063" s="91" t="s">
        <v>2013</v>
      </c>
      <c r="D2063" s="91" t="s">
        <v>4851</v>
      </c>
      <c r="E2063" s="92" t="s">
        <v>4852</v>
      </c>
      <c r="F2063" s="93" t="s">
        <v>210</v>
      </c>
      <c r="G2063" s="101">
        <v>0.56100000000000005</v>
      </c>
    </row>
    <row r="2064" spans="1:7" x14ac:dyDescent="0.25">
      <c r="A2064" s="90" t="s">
        <v>4853</v>
      </c>
      <c r="B2064" s="91" t="s">
        <v>4837</v>
      </c>
      <c r="C2064" s="91" t="s">
        <v>70</v>
      </c>
      <c r="D2064" s="91" t="s">
        <v>228</v>
      </c>
      <c r="E2064" s="92" t="s">
        <v>229</v>
      </c>
      <c r="F2064" s="93" t="s">
        <v>202</v>
      </c>
      <c r="G2064" s="100">
        <v>0.55000000000000004</v>
      </c>
    </row>
    <row r="2065" spans="1:7" x14ac:dyDescent="0.25">
      <c r="A2065" s="90" t="s">
        <v>4854</v>
      </c>
      <c r="B2065" s="91" t="s">
        <v>4837</v>
      </c>
      <c r="C2065" s="91" t="s">
        <v>2040</v>
      </c>
      <c r="D2065" s="91" t="s">
        <v>232</v>
      </c>
      <c r="E2065" s="92" t="s">
        <v>233</v>
      </c>
      <c r="F2065" s="93" t="s">
        <v>180</v>
      </c>
      <c r="G2065" s="98">
        <v>5.5</v>
      </c>
    </row>
    <row r="2066" spans="1:7" x14ac:dyDescent="0.25">
      <c r="A2066" s="90"/>
      <c r="B2066" s="91"/>
      <c r="C2066" s="91"/>
      <c r="D2066" s="91"/>
      <c r="E2066" s="103" t="s">
        <v>4855</v>
      </c>
      <c r="F2066" s="93"/>
      <c r="G2066" s="98"/>
    </row>
    <row r="2067" spans="1:7" x14ac:dyDescent="0.25">
      <c r="A2067" s="90" t="s">
        <v>4856</v>
      </c>
      <c r="B2067" s="91" t="s">
        <v>4837</v>
      </c>
      <c r="C2067" s="91" t="s">
        <v>91</v>
      </c>
      <c r="D2067" s="91" t="s">
        <v>3137</v>
      </c>
      <c r="E2067" s="92" t="s">
        <v>3138</v>
      </c>
      <c r="F2067" s="93" t="s">
        <v>180</v>
      </c>
      <c r="G2067" s="99">
        <v>3</v>
      </c>
    </row>
    <row r="2068" spans="1:7" ht="22.5" x14ac:dyDescent="0.25">
      <c r="A2068" s="90" t="s">
        <v>4857</v>
      </c>
      <c r="B2068" s="91" t="s">
        <v>4837</v>
      </c>
      <c r="C2068" s="91" t="s">
        <v>207</v>
      </c>
      <c r="D2068" s="91" t="s">
        <v>4858</v>
      </c>
      <c r="E2068" s="92" t="s">
        <v>4859</v>
      </c>
      <c r="F2068" s="93" t="s">
        <v>2011</v>
      </c>
      <c r="G2068" s="98">
        <v>30.6</v>
      </c>
    </row>
    <row r="2069" spans="1:7" ht="22.5" x14ac:dyDescent="0.25">
      <c r="A2069" s="90" t="s">
        <v>4860</v>
      </c>
      <c r="B2069" s="91" t="s">
        <v>4837</v>
      </c>
      <c r="C2069" s="91" t="s">
        <v>94</v>
      </c>
      <c r="D2069" s="91" t="s">
        <v>4861</v>
      </c>
      <c r="E2069" s="92" t="s">
        <v>4862</v>
      </c>
      <c r="F2069" s="93" t="s">
        <v>180</v>
      </c>
      <c r="G2069" s="99">
        <v>3</v>
      </c>
    </row>
    <row r="2070" spans="1:7" ht="33.75" x14ac:dyDescent="0.25">
      <c r="A2070" s="90" t="s">
        <v>4863</v>
      </c>
      <c r="B2070" s="91" t="s">
        <v>4837</v>
      </c>
      <c r="C2070" s="91" t="s">
        <v>216</v>
      </c>
      <c r="D2070" s="91" t="s">
        <v>4864</v>
      </c>
      <c r="E2070" s="92" t="s">
        <v>4865</v>
      </c>
      <c r="F2070" s="93" t="s">
        <v>210</v>
      </c>
      <c r="G2070" s="101">
        <v>0.30599999999999999</v>
      </c>
    </row>
    <row r="2071" spans="1:7" x14ac:dyDescent="0.25">
      <c r="A2071" s="90"/>
      <c r="B2071" s="91"/>
      <c r="C2071" s="91"/>
      <c r="D2071" s="91"/>
      <c r="E2071" s="103" t="s">
        <v>4866</v>
      </c>
      <c r="F2071" s="93"/>
      <c r="G2071" s="101"/>
    </row>
    <row r="2072" spans="1:7" ht="22.5" x14ac:dyDescent="0.25">
      <c r="A2072" s="90" t="s">
        <v>4867</v>
      </c>
      <c r="B2072" s="91" t="s">
        <v>4837</v>
      </c>
      <c r="C2072" s="91" t="s">
        <v>95</v>
      </c>
      <c r="D2072" s="91" t="s">
        <v>4868</v>
      </c>
      <c r="E2072" s="92" t="s">
        <v>4869</v>
      </c>
      <c r="F2072" s="93" t="s">
        <v>297</v>
      </c>
      <c r="G2072" s="100">
        <v>2.88</v>
      </c>
    </row>
    <row r="2073" spans="1:7" x14ac:dyDescent="0.25">
      <c r="A2073" s="90" t="s">
        <v>4870</v>
      </c>
      <c r="B2073" s="91" t="s">
        <v>4837</v>
      </c>
      <c r="C2073" s="91" t="s">
        <v>224</v>
      </c>
      <c r="D2073" s="91" t="s">
        <v>3025</v>
      </c>
      <c r="E2073" s="92" t="s">
        <v>4871</v>
      </c>
      <c r="F2073" s="93" t="s">
        <v>2164</v>
      </c>
      <c r="G2073" s="99">
        <v>30</v>
      </c>
    </row>
    <row r="2074" spans="1:7" x14ac:dyDescent="0.25">
      <c r="A2074" s="90" t="s">
        <v>4872</v>
      </c>
      <c r="B2074" s="91" t="s">
        <v>4837</v>
      </c>
      <c r="C2074" s="91" t="s">
        <v>115</v>
      </c>
      <c r="D2074" s="91" t="s">
        <v>4873</v>
      </c>
      <c r="E2074" s="92" t="s">
        <v>4874</v>
      </c>
      <c r="F2074" s="93" t="s">
        <v>297</v>
      </c>
      <c r="G2074" s="100">
        <v>0.36</v>
      </c>
    </row>
    <row r="2075" spans="1:7" x14ac:dyDescent="0.25">
      <c r="A2075" s="90" t="s">
        <v>4875</v>
      </c>
      <c r="B2075" s="91" t="s">
        <v>4837</v>
      </c>
      <c r="C2075" s="91" t="s">
        <v>231</v>
      </c>
      <c r="D2075" s="91" t="s">
        <v>3025</v>
      </c>
      <c r="E2075" s="92" t="s">
        <v>4876</v>
      </c>
      <c r="F2075" s="93" t="s">
        <v>2164</v>
      </c>
      <c r="G2075" s="99">
        <v>30</v>
      </c>
    </row>
    <row r="2076" spans="1:7" x14ac:dyDescent="0.25">
      <c r="A2076" s="90" t="s">
        <v>4877</v>
      </c>
      <c r="B2076" s="91" t="s">
        <v>4837</v>
      </c>
      <c r="C2076" s="91" t="s">
        <v>235</v>
      </c>
      <c r="D2076" s="91" t="s">
        <v>1600</v>
      </c>
      <c r="E2076" s="92" t="s">
        <v>4878</v>
      </c>
      <c r="F2076" s="93" t="s">
        <v>185</v>
      </c>
      <c r="G2076" s="98">
        <v>7.5</v>
      </c>
    </row>
    <row r="2077" spans="1:7" x14ac:dyDescent="0.25">
      <c r="A2077" s="90" t="s">
        <v>4879</v>
      </c>
      <c r="B2077" s="91" t="s">
        <v>4837</v>
      </c>
      <c r="C2077" s="91" t="s">
        <v>240</v>
      </c>
      <c r="D2077" s="91" t="s">
        <v>4880</v>
      </c>
      <c r="E2077" s="92" t="s">
        <v>4881</v>
      </c>
      <c r="F2077" s="93" t="s">
        <v>238</v>
      </c>
      <c r="G2077" s="99">
        <v>30</v>
      </c>
    </row>
    <row r="2078" spans="1:7" x14ac:dyDescent="0.25">
      <c r="A2078" s="90" t="s">
        <v>4882</v>
      </c>
      <c r="B2078" s="91" t="s">
        <v>4837</v>
      </c>
      <c r="C2078" s="91" t="s">
        <v>243</v>
      </c>
      <c r="D2078" s="91" t="s">
        <v>3025</v>
      </c>
      <c r="E2078" s="92" t="s">
        <v>4883</v>
      </c>
      <c r="F2078" s="93" t="s">
        <v>238</v>
      </c>
      <c r="G2078" s="99">
        <v>30</v>
      </c>
    </row>
    <row r="2079" spans="1:7" x14ac:dyDescent="0.25">
      <c r="A2079" s="90" t="s">
        <v>4884</v>
      </c>
      <c r="B2079" s="91" t="s">
        <v>4837</v>
      </c>
      <c r="C2079" s="91" t="s">
        <v>252</v>
      </c>
      <c r="D2079" s="91" t="s">
        <v>4885</v>
      </c>
      <c r="E2079" s="92" t="s">
        <v>4886</v>
      </c>
      <c r="F2079" s="93" t="s">
        <v>238</v>
      </c>
      <c r="G2079" s="99">
        <v>30</v>
      </c>
    </row>
    <row r="2080" spans="1:7" x14ac:dyDescent="0.25">
      <c r="A2080" s="90" t="s">
        <v>4887</v>
      </c>
      <c r="B2080" s="91" t="s">
        <v>4837</v>
      </c>
      <c r="C2080" s="91" t="s">
        <v>349</v>
      </c>
      <c r="D2080" s="91" t="s">
        <v>3025</v>
      </c>
      <c r="E2080" s="92" t="s">
        <v>4888</v>
      </c>
      <c r="F2080" s="93" t="s">
        <v>2164</v>
      </c>
      <c r="G2080" s="99">
        <v>15</v>
      </c>
    </row>
    <row r="2081" spans="1:7" x14ac:dyDescent="0.25">
      <c r="A2081" s="90" t="s">
        <v>4889</v>
      </c>
      <c r="B2081" s="91" t="s">
        <v>4837</v>
      </c>
      <c r="C2081" s="91" t="s">
        <v>353</v>
      </c>
      <c r="D2081" s="91" t="s">
        <v>3025</v>
      </c>
      <c r="E2081" s="92" t="s">
        <v>4890</v>
      </c>
      <c r="F2081" s="93" t="s">
        <v>2164</v>
      </c>
      <c r="G2081" s="99">
        <v>15</v>
      </c>
    </row>
    <row r="2082" spans="1:7" x14ac:dyDescent="0.25">
      <c r="A2082" s="79" t="s">
        <v>407</v>
      </c>
      <c r="B2082" s="299" t="s">
        <v>4891</v>
      </c>
      <c r="C2082" s="299"/>
      <c r="D2082" s="299"/>
      <c r="E2082" s="80" t="s">
        <v>0</v>
      </c>
      <c r="F2082" s="81"/>
      <c r="G2082" s="82"/>
    </row>
    <row r="2083" spans="1:7" x14ac:dyDescent="0.25">
      <c r="A2083" s="109"/>
      <c r="B2083" s="110"/>
      <c r="C2083" s="110"/>
      <c r="D2083" s="110"/>
      <c r="E2083" s="111" t="s">
        <v>2288</v>
      </c>
      <c r="F2083" s="112"/>
      <c r="G2083" s="113"/>
    </row>
    <row r="2084" spans="1:7" x14ac:dyDescent="0.25">
      <c r="A2084" s="109"/>
      <c r="B2084" s="110"/>
      <c r="C2084" s="110"/>
      <c r="D2084" s="110"/>
      <c r="E2084" s="142" t="s">
        <v>4892</v>
      </c>
      <c r="F2084" s="112"/>
      <c r="G2084" s="113"/>
    </row>
    <row r="2085" spans="1:7" ht="22.5" x14ac:dyDescent="0.25">
      <c r="A2085" s="90" t="s">
        <v>411</v>
      </c>
      <c r="B2085" s="91" t="s">
        <v>4893</v>
      </c>
      <c r="C2085" s="91" t="s">
        <v>40</v>
      </c>
      <c r="D2085" s="91" t="s">
        <v>4894</v>
      </c>
      <c r="E2085" s="92" t="s">
        <v>4895</v>
      </c>
      <c r="F2085" s="93" t="s">
        <v>168</v>
      </c>
      <c r="G2085" s="94">
        <v>5.0186400000000004</v>
      </c>
    </row>
    <row r="2086" spans="1:7" ht="22.5" x14ac:dyDescent="0.25">
      <c r="A2086" s="90" t="s">
        <v>2806</v>
      </c>
      <c r="B2086" s="91" t="s">
        <v>4893</v>
      </c>
      <c r="C2086" s="91" t="s">
        <v>41</v>
      </c>
      <c r="D2086" s="91" t="s">
        <v>4896</v>
      </c>
      <c r="E2086" s="92" t="s">
        <v>4897</v>
      </c>
      <c r="F2086" s="93" t="s">
        <v>168</v>
      </c>
      <c r="G2086" s="94">
        <v>5.0186400000000004</v>
      </c>
    </row>
    <row r="2087" spans="1:7" ht="22.5" x14ac:dyDescent="0.25">
      <c r="A2087" s="90" t="s">
        <v>4631</v>
      </c>
      <c r="B2087" s="91" t="s">
        <v>4893</v>
      </c>
      <c r="C2087" s="91" t="s">
        <v>44</v>
      </c>
      <c r="D2087" s="91" t="s">
        <v>4327</v>
      </c>
      <c r="E2087" s="92" t="s">
        <v>4328</v>
      </c>
      <c r="F2087" s="93" t="s">
        <v>168</v>
      </c>
      <c r="G2087" s="94">
        <v>5.0186400000000004</v>
      </c>
    </row>
    <row r="2088" spans="1:7" ht="22.5" x14ac:dyDescent="0.25">
      <c r="A2088" s="90" t="s">
        <v>4635</v>
      </c>
      <c r="B2088" s="91" t="s">
        <v>4893</v>
      </c>
      <c r="C2088" s="91" t="s">
        <v>46</v>
      </c>
      <c r="D2088" s="91" t="s">
        <v>4898</v>
      </c>
      <c r="E2088" s="92" t="s">
        <v>4899</v>
      </c>
      <c r="F2088" s="93" t="s">
        <v>176</v>
      </c>
      <c r="G2088" s="101">
        <v>9535.4159999999993</v>
      </c>
    </row>
    <row r="2089" spans="1:7" x14ac:dyDescent="0.25">
      <c r="A2089" s="90"/>
      <c r="B2089" s="91"/>
      <c r="C2089" s="91"/>
      <c r="D2089" s="91"/>
      <c r="E2089" s="103" t="s">
        <v>4900</v>
      </c>
      <c r="F2089" s="93"/>
      <c r="G2089" s="101"/>
    </row>
    <row r="2090" spans="1:7" x14ac:dyDescent="0.25">
      <c r="A2090" s="90"/>
      <c r="B2090" s="91"/>
      <c r="C2090" s="91"/>
      <c r="D2090" s="91"/>
      <c r="E2090" s="103" t="s">
        <v>281</v>
      </c>
      <c r="F2090" s="93"/>
      <c r="G2090" s="101"/>
    </row>
    <row r="2091" spans="1:7" ht="22.5" x14ac:dyDescent="0.25">
      <c r="A2091" s="90" t="s">
        <v>4639</v>
      </c>
      <c r="B2091" s="91" t="s">
        <v>4893</v>
      </c>
      <c r="C2091" s="91" t="s">
        <v>50</v>
      </c>
      <c r="D2091" s="91" t="s">
        <v>4901</v>
      </c>
      <c r="E2091" s="92" t="s">
        <v>4902</v>
      </c>
      <c r="F2091" s="93" t="s">
        <v>168</v>
      </c>
      <c r="G2091" s="97">
        <v>0.36049999999999999</v>
      </c>
    </row>
    <row r="2092" spans="1:7" ht="22.5" x14ac:dyDescent="0.25">
      <c r="A2092" s="90" t="s">
        <v>4643</v>
      </c>
      <c r="B2092" s="91" t="s">
        <v>4893</v>
      </c>
      <c r="C2092" s="91" t="s">
        <v>54</v>
      </c>
      <c r="D2092" s="91" t="s">
        <v>4327</v>
      </c>
      <c r="E2092" s="92" t="s">
        <v>4328</v>
      </c>
      <c r="F2092" s="93" t="s">
        <v>168</v>
      </c>
      <c r="G2092" s="97">
        <v>0.36049999999999999</v>
      </c>
    </row>
    <row r="2093" spans="1:7" ht="22.5" x14ac:dyDescent="0.25">
      <c r="A2093" s="90" t="s">
        <v>4647</v>
      </c>
      <c r="B2093" s="91" t="s">
        <v>4893</v>
      </c>
      <c r="C2093" s="91" t="s">
        <v>58</v>
      </c>
      <c r="D2093" s="91" t="s">
        <v>174</v>
      </c>
      <c r="E2093" s="92" t="s">
        <v>175</v>
      </c>
      <c r="F2093" s="93" t="s">
        <v>176</v>
      </c>
      <c r="G2093" s="100">
        <v>684.95</v>
      </c>
    </row>
    <row r="2094" spans="1:7" x14ac:dyDescent="0.25">
      <c r="A2094" s="90"/>
      <c r="B2094" s="91"/>
      <c r="C2094" s="91"/>
      <c r="D2094" s="91"/>
      <c r="E2094" s="103" t="s">
        <v>1639</v>
      </c>
      <c r="F2094" s="93"/>
      <c r="G2094" s="100"/>
    </row>
    <row r="2095" spans="1:7" ht="22.5" x14ac:dyDescent="0.25">
      <c r="A2095" s="90" t="s">
        <v>4649</v>
      </c>
      <c r="B2095" s="91" t="s">
        <v>4893</v>
      </c>
      <c r="C2095" s="91" t="s">
        <v>62</v>
      </c>
      <c r="D2095" s="91" t="s">
        <v>4903</v>
      </c>
      <c r="E2095" s="92" t="s">
        <v>4904</v>
      </c>
      <c r="F2095" s="93" t="s">
        <v>168</v>
      </c>
      <c r="G2095" s="94">
        <v>0.30375000000000002</v>
      </c>
    </row>
    <row r="2096" spans="1:7" x14ac:dyDescent="0.25">
      <c r="A2096" s="90" t="s">
        <v>4905</v>
      </c>
      <c r="B2096" s="91" t="s">
        <v>4893</v>
      </c>
      <c r="C2096" s="91" t="s">
        <v>70</v>
      </c>
      <c r="D2096" s="91" t="s">
        <v>4906</v>
      </c>
      <c r="E2096" s="92" t="s">
        <v>4907</v>
      </c>
      <c r="F2096" s="93" t="s">
        <v>168</v>
      </c>
      <c r="G2096" s="94">
        <v>0.30375000000000002</v>
      </c>
    </row>
    <row r="2097" spans="1:7" x14ac:dyDescent="0.25">
      <c r="A2097" s="104" t="s">
        <v>4908</v>
      </c>
      <c r="B2097" s="105" t="s">
        <v>4893</v>
      </c>
      <c r="C2097" s="105" t="s">
        <v>91</v>
      </c>
      <c r="D2097" s="105" t="s">
        <v>4909</v>
      </c>
      <c r="E2097" s="106" t="s">
        <v>4910</v>
      </c>
      <c r="F2097" s="107" t="s">
        <v>172</v>
      </c>
      <c r="G2097" s="158">
        <v>1.0125</v>
      </c>
    </row>
    <row r="2098" spans="1:7" x14ac:dyDescent="0.25">
      <c r="A2098" s="90" t="s">
        <v>4911</v>
      </c>
      <c r="B2098" s="91" t="s">
        <v>4893</v>
      </c>
      <c r="C2098" s="91" t="s">
        <v>207</v>
      </c>
      <c r="D2098" s="91" t="s">
        <v>4912</v>
      </c>
      <c r="E2098" s="92" t="s">
        <v>4913</v>
      </c>
      <c r="F2098" s="93" t="s">
        <v>185</v>
      </c>
      <c r="G2098" s="101">
        <v>127.575</v>
      </c>
    </row>
    <row r="2099" spans="1:7" ht="22.5" x14ac:dyDescent="0.25">
      <c r="A2099" s="90" t="s">
        <v>4914</v>
      </c>
      <c r="B2099" s="91" t="s">
        <v>4893</v>
      </c>
      <c r="C2099" s="91" t="s">
        <v>94</v>
      </c>
      <c r="D2099" s="91" t="s">
        <v>4915</v>
      </c>
      <c r="E2099" s="92" t="s">
        <v>4916</v>
      </c>
      <c r="F2099" s="93" t="s">
        <v>297</v>
      </c>
      <c r="G2099" s="97">
        <v>0.83430000000000004</v>
      </c>
    </row>
    <row r="2100" spans="1:7" x14ac:dyDescent="0.25">
      <c r="A2100" s="90" t="s">
        <v>4917</v>
      </c>
      <c r="B2100" s="91" t="s">
        <v>4893</v>
      </c>
      <c r="C2100" s="91" t="s">
        <v>216</v>
      </c>
      <c r="D2100" s="91" t="s">
        <v>4918</v>
      </c>
      <c r="E2100" s="92" t="s">
        <v>4919</v>
      </c>
      <c r="F2100" s="93" t="s">
        <v>4920</v>
      </c>
      <c r="G2100" s="98">
        <v>0.4</v>
      </c>
    </row>
    <row r="2101" spans="1:7" ht="22.5" x14ac:dyDescent="0.25">
      <c r="A2101" s="90" t="s">
        <v>4921</v>
      </c>
      <c r="B2101" s="91" t="s">
        <v>4893</v>
      </c>
      <c r="C2101" s="91" t="s">
        <v>95</v>
      </c>
      <c r="D2101" s="91" t="s">
        <v>4922</v>
      </c>
      <c r="E2101" s="92" t="s">
        <v>4923</v>
      </c>
      <c r="F2101" s="93" t="s">
        <v>4247</v>
      </c>
      <c r="G2101" s="97">
        <v>1.0125</v>
      </c>
    </row>
    <row r="2102" spans="1:7" ht="22.5" x14ac:dyDescent="0.25">
      <c r="A2102" s="90" t="s">
        <v>4924</v>
      </c>
      <c r="B2102" s="91" t="s">
        <v>4893</v>
      </c>
      <c r="C2102" s="91" t="s">
        <v>115</v>
      </c>
      <c r="D2102" s="91" t="s">
        <v>4925</v>
      </c>
      <c r="E2102" s="92" t="s">
        <v>4926</v>
      </c>
      <c r="F2102" s="93" t="s">
        <v>297</v>
      </c>
      <c r="G2102" s="94">
        <v>94.830749999999995</v>
      </c>
    </row>
    <row r="2103" spans="1:7" x14ac:dyDescent="0.25">
      <c r="A2103" s="90" t="s">
        <v>4927</v>
      </c>
      <c r="B2103" s="91" t="s">
        <v>4893</v>
      </c>
      <c r="C2103" s="91" t="s">
        <v>235</v>
      </c>
      <c r="D2103" s="91" t="s">
        <v>4928</v>
      </c>
      <c r="E2103" s="92" t="s">
        <v>4929</v>
      </c>
      <c r="F2103" s="93" t="s">
        <v>363</v>
      </c>
      <c r="G2103" s="101">
        <v>10.125</v>
      </c>
    </row>
    <row r="2104" spans="1:7" x14ac:dyDescent="0.25">
      <c r="A2104" s="90" t="s">
        <v>4930</v>
      </c>
      <c r="B2104" s="91" t="s">
        <v>4893</v>
      </c>
      <c r="C2104" s="91" t="s">
        <v>328</v>
      </c>
      <c r="D2104" s="91" t="s">
        <v>4931</v>
      </c>
      <c r="E2104" s="92" t="s">
        <v>4932</v>
      </c>
      <c r="F2104" s="93" t="s">
        <v>297</v>
      </c>
      <c r="G2104" s="101">
        <v>-6.3179999999999996</v>
      </c>
    </row>
    <row r="2105" spans="1:7" x14ac:dyDescent="0.25">
      <c r="A2105" s="90" t="s">
        <v>4933</v>
      </c>
      <c r="B2105" s="91" t="s">
        <v>4893</v>
      </c>
      <c r="C2105" s="91" t="s">
        <v>330</v>
      </c>
      <c r="D2105" s="91" t="s">
        <v>4934</v>
      </c>
      <c r="E2105" s="92" t="s">
        <v>4935</v>
      </c>
      <c r="F2105" s="93" t="s">
        <v>297</v>
      </c>
      <c r="G2105" s="101">
        <v>-0.97199999999999998</v>
      </c>
    </row>
    <row r="2106" spans="1:7" x14ac:dyDescent="0.25">
      <c r="A2106" s="90" t="s">
        <v>4936</v>
      </c>
      <c r="B2106" s="91" t="s">
        <v>4893</v>
      </c>
      <c r="C2106" s="91" t="s">
        <v>334</v>
      </c>
      <c r="D2106" s="91" t="s">
        <v>4937</v>
      </c>
      <c r="E2106" s="92" t="s">
        <v>4938</v>
      </c>
      <c r="F2106" s="93" t="s">
        <v>297</v>
      </c>
      <c r="G2106" s="100">
        <v>-22.76</v>
      </c>
    </row>
    <row r="2107" spans="1:7" x14ac:dyDescent="0.25">
      <c r="A2107" s="90" t="s">
        <v>4939</v>
      </c>
      <c r="B2107" s="91" t="s">
        <v>4893</v>
      </c>
      <c r="C2107" s="91" t="s">
        <v>336</v>
      </c>
      <c r="D2107" s="91" t="s">
        <v>4940</v>
      </c>
      <c r="E2107" s="92" t="s">
        <v>4941</v>
      </c>
      <c r="F2107" s="93" t="s">
        <v>297</v>
      </c>
      <c r="G2107" s="100">
        <v>22.76</v>
      </c>
    </row>
    <row r="2108" spans="1:7" x14ac:dyDescent="0.25">
      <c r="A2108" s="90" t="s">
        <v>4942</v>
      </c>
      <c r="B2108" s="91" t="s">
        <v>4893</v>
      </c>
      <c r="C2108" s="91" t="s">
        <v>3164</v>
      </c>
      <c r="D2108" s="91" t="s">
        <v>4943</v>
      </c>
      <c r="E2108" s="92" t="s">
        <v>4944</v>
      </c>
      <c r="F2108" s="93" t="s">
        <v>380</v>
      </c>
      <c r="G2108" s="99">
        <v>6318</v>
      </c>
    </row>
    <row r="2109" spans="1:7" x14ac:dyDescent="0.25">
      <c r="A2109" s="90" t="s">
        <v>4945</v>
      </c>
      <c r="B2109" s="91" t="s">
        <v>4893</v>
      </c>
      <c r="C2109" s="91" t="s">
        <v>3168</v>
      </c>
      <c r="D2109" s="91" t="s">
        <v>4946</v>
      </c>
      <c r="E2109" s="92" t="s">
        <v>4947</v>
      </c>
      <c r="F2109" s="93" t="s">
        <v>380</v>
      </c>
      <c r="G2109" s="99">
        <v>972</v>
      </c>
    </row>
    <row r="2110" spans="1:7" ht="22.5" x14ac:dyDescent="0.25">
      <c r="A2110" s="90" t="s">
        <v>4948</v>
      </c>
      <c r="B2110" s="91" t="s">
        <v>4893</v>
      </c>
      <c r="C2110" s="91" t="s">
        <v>240</v>
      </c>
      <c r="D2110" s="91" t="s">
        <v>4928</v>
      </c>
      <c r="E2110" s="92" t="s">
        <v>4949</v>
      </c>
      <c r="F2110" s="93" t="s">
        <v>363</v>
      </c>
      <c r="G2110" s="101">
        <v>10.125</v>
      </c>
    </row>
    <row r="2111" spans="1:7" x14ac:dyDescent="0.25">
      <c r="A2111" s="90" t="s">
        <v>4950</v>
      </c>
      <c r="B2111" s="91" t="s">
        <v>4893</v>
      </c>
      <c r="C2111" s="91" t="s">
        <v>243</v>
      </c>
      <c r="D2111" s="91" t="s">
        <v>4931</v>
      </c>
      <c r="E2111" s="92" t="s">
        <v>4932</v>
      </c>
      <c r="F2111" s="93" t="s">
        <v>297</v>
      </c>
      <c r="G2111" s="100">
        <v>-1.58</v>
      </c>
    </row>
    <row r="2112" spans="1:7" x14ac:dyDescent="0.25">
      <c r="A2112" s="90" t="s">
        <v>4951</v>
      </c>
      <c r="B2112" s="91" t="s">
        <v>4893</v>
      </c>
      <c r="C2112" s="91" t="s">
        <v>247</v>
      </c>
      <c r="D2112" s="91" t="s">
        <v>4937</v>
      </c>
      <c r="E2112" s="92" t="s">
        <v>4938</v>
      </c>
      <c r="F2112" s="93" t="s">
        <v>297</v>
      </c>
      <c r="G2112" s="100">
        <v>-5.69</v>
      </c>
    </row>
    <row r="2113" spans="1:7" x14ac:dyDescent="0.25">
      <c r="A2113" s="90" t="s">
        <v>4952</v>
      </c>
      <c r="B2113" s="91" t="s">
        <v>4893</v>
      </c>
      <c r="C2113" s="91" t="s">
        <v>2081</v>
      </c>
      <c r="D2113" s="91" t="s">
        <v>4940</v>
      </c>
      <c r="E2113" s="92" t="s">
        <v>4941</v>
      </c>
      <c r="F2113" s="93" t="s">
        <v>297</v>
      </c>
      <c r="G2113" s="100">
        <v>5.69</v>
      </c>
    </row>
    <row r="2114" spans="1:7" x14ac:dyDescent="0.25">
      <c r="A2114" s="90" t="s">
        <v>4953</v>
      </c>
      <c r="B2114" s="91" t="s">
        <v>4893</v>
      </c>
      <c r="C2114" s="91" t="s">
        <v>2570</v>
      </c>
      <c r="D2114" s="91" t="s">
        <v>4943</v>
      </c>
      <c r="E2114" s="92" t="s">
        <v>4944</v>
      </c>
      <c r="F2114" s="93" t="s">
        <v>380</v>
      </c>
      <c r="G2114" s="99">
        <v>1580</v>
      </c>
    </row>
    <row r="2115" spans="1:7" x14ac:dyDescent="0.25">
      <c r="A2115" s="90"/>
      <c r="B2115" s="91"/>
      <c r="C2115" s="91"/>
      <c r="D2115" s="91"/>
      <c r="E2115" s="103" t="s">
        <v>1690</v>
      </c>
      <c r="F2115" s="93"/>
      <c r="G2115" s="99"/>
    </row>
    <row r="2116" spans="1:7" ht="22.5" x14ac:dyDescent="0.25">
      <c r="A2116" s="90" t="s">
        <v>4954</v>
      </c>
      <c r="B2116" s="91" t="s">
        <v>4893</v>
      </c>
      <c r="C2116" s="91" t="s">
        <v>252</v>
      </c>
      <c r="D2116" s="91" t="s">
        <v>4903</v>
      </c>
      <c r="E2116" s="92" t="s">
        <v>4904</v>
      </c>
      <c r="F2116" s="93" t="s">
        <v>168</v>
      </c>
      <c r="G2116" s="94">
        <v>3.1350000000000003E-2</v>
      </c>
    </row>
    <row r="2117" spans="1:7" x14ac:dyDescent="0.25">
      <c r="A2117" s="90" t="s">
        <v>4955</v>
      </c>
      <c r="B2117" s="91" t="s">
        <v>4893</v>
      </c>
      <c r="C2117" s="91" t="s">
        <v>256</v>
      </c>
      <c r="D2117" s="91" t="s">
        <v>4906</v>
      </c>
      <c r="E2117" s="92" t="s">
        <v>4907</v>
      </c>
      <c r="F2117" s="93" t="s">
        <v>168</v>
      </c>
      <c r="G2117" s="94">
        <v>3.1350000000000003E-2</v>
      </c>
    </row>
    <row r="2118" spans="1:7" x14ac:dyDescent="0.25">
      <c r="A2118" s="104" t="s">
        <v>4956</v>
      </c>
      <c r="B2118" s="105" t="s">
        <v>4893</v>
      </c>
      <c r="C2118" s="105" t="s">
        <v>260</v>
      </c>
      <c r="D2118" s="105" t="s">
        <v>4909</v>
      </c>
      <c r="E2118" s="106" t="s">
        <v>4910</v>
      </c>
      <c r="F2118" s="107" t="s">
        <v>172</v>
      </c>
      <c r="G2118" s="158">
        <v>0.1045</v>
      </c>
    </row>
    <row r="2119" spans="1:7" x14ac:dyDescent="0.25">
      <c r="A2119" s="90" t="s">
        <v>4957</v>
      </c>
      <c r="B2119" s="91" t="s">
        <v>4893</v>
      </c>
      <c r="C2119" s="91" t="s">
        <v>2101</v>
      </c>
      <c r="D2119" s="91" t="s">
        <v>4912</v>
      </c>
      <c r="E2119" s="92" t="s">
        <v>4913</v>
      </c>
      <c r="F2119" s="93" t="s">
        <v>185</v>
      </c>
      <c r="G2119" s="101">
        <v>13.167</v>
      </c>
    </row>
    <row r="2120" spans="1:7" ht="22.5" x14ac:dyDescent="0.25">
      <c r="A2120" s="90" t="s">
        <v>4958</v>
      </c>
      <c r="B2120" s="91" t="s">
        <v>4893</v>
      </c>
      <c r="C2120" s="91" t="s">
        <v>264</v>
      </c>
      <c r="D2120" s="91" t="s">
        <v>4959</v>
      </c>
      <c r="E2120" s="92" t="s">
        <v>4960</v>
      </c>
      <c r="F2120" s="93" t="s">
        <v>4247</v>
      </c>
      <c r="G2120" s="97">
        <v>0.1045</v>
      </c>
    </row>
    <row r="2121" spans="1:7" x14ac:dyDescent="0.25">
      <c r="A2121" s="90" t="s">
        <v>4961</v>
      </c>
      <c r="B2121" s="91" t="s">
        <v>4893</v>
      </c>
      <c r="C2121" s="91" t="s">
        <v>368</v>
      </c>
      <c r="D2121" s="91" t="s">
        <v>4962</v>
      </c>
      <c r="E2121" s="92" t="s">
        <v>4963</v>
      </c>
      <c r="F2121" s="93" t="s">
        <v>371</v>
      </c>
      <c r="G2121" s="98">
        <v>125.4</v>
      </c>
    </row>
    <row r="2122" spans="1:7" x14ac:dyDescent="0.25">
      <c r="A2122" s="104" t="s">
        <v>4964</v>
      </c>
      <c r="B2122" s="105" t="s">
        <v>4893</v>
      </c>
      <c r="C2122" s="105" t="s">
        <v>266</v>
      </c>
      <c r="D2122" s="105" t="s">
        <v>4965</v>
      </c>
      <c r="E2122" s="106" t="s">
        <v>4966</v>
      </c>
      <c r="F2122" s="107" t="s">
        <v>172</v>
      </c>
      <c r="G2122" s="159">
        <v>0.20899999999999999</v>
      </c>
    </row>
    <row r="2123" spans="1:7" x14ac:dyDescent="0.25">
      <c r="A2123" s="90" t="s">
        <v>4967</v>
      </c>
      <c r="B2123" s="91" t="s">
        <v>4893</v>
      </c>
      <c r="C2123" s="91" t="s">
        <v>377</v>
      </c>
      <c r="D2123" s="91" t="s">
        <v>183</v>
      </c>
      <c r="E2123" s="92" t="s">
        <v>184</v>
      </c>
      <c r="F2123" s="93" t="s">
        <v>185</v>
      </c>
      <c r="G2123" s="100">
        <v>22.99</v>
      </c>
    </row>
    <row r="2124" spans="1:7" x14ac:dyDescent="0.25">
      <c r="A2124" s="90" t="s">
        <v>4968</v>
      </c>
      <c r="B2124" s="91" t="s">
        <v>4893</v>
      </c>
      <c r="C2124" s="91" t="s">
        <v>270</v>
      </c>
      <c r="D2124" s="91" t="s">
        <v>4969</v>
      </c>
      <c r="E2124" s="92" t="s">
        <v>4970</v>
      </c>
      <c r="F2124" s="93" t="s">
        <v>185</v>
      </c>
      <c r="G2124" s="97">
        <v>1.5077</v>
      </c>
    </row>
    <row r="2125" spans="1:7" x14ac:dyDescent="0.25">
      <c r="A2125" s="90"/>
      <c r="B2125" s="91"/>
      <c r="C2125" s="91"/>
      <c r="D2125" s="91"/>
      <c r="E2125" s="103" t="s">
        <v>1717</v>
      </c>
      <c r="F2125" s="93"/>
      <c r="G2125" s="97"/>
    </row>
    <row r="2126" spans="1:7" ht="22.5" x14ac:dyDescent="0.25">
      <c r="A2126" s="90" t="s">
        <v>4971</v>
      </c>
      <c r="B2126" s="91" t="s">
        <v>4893</v>
      </c>
      <c r="C2126" s="91" t="s">
        <v>274</v>
      </c>
      <c r="D2126" s="91" t="s">
        <v>4903</v>
      </c>
      <c r="E2126" s="92" t="s">
        <v>4904</v>
      </c>
      <c r="F2126" s="93" t="s">
        <v>168</v>
      </c>
      <c r="G2126" s="97">
        <v>9.3299999999999994E-2</v>
      </c>
    </row>
    <row r="2127" spans="1:7" x14ac:dyDescent="0.25">
      <c r="A2127" s="90" t="s">
        <v>4972</v>
      </c>
      <c r="B2127" s="91" t="s">
        <v>4893</v>
      </c>
      <c r="C2127" s="91" t="s">
        <v>278</v>
      </c>
      <c r="D2127" s="91" t="s">
        <v>4906</v>
      </c>
      <c r="E2127" s="92" t="s">
        <v>4907</v>
      </c>
      <c r="F2127" s="93" t="s">
        <v>168</v>
      </c>
      <c r="G2127" s="97">
        <v>9.3299999999999994E-2</v>
      </c>
    </row>
    <row r="2128" spans="1:7" x14ac:dyDescent="0.25">
      <c r="A2128" s="104" t="s">
        <v>4973</v>
      </c>
      <c r="B2128" s="105" t="s">
        <v>4893</v>
      </c>
      <c r="C2128" s="105" t="s">
        <v>407</v>
      </c>
      <c r="D2128" s="105" t="s">
        <v>4909</v>
      </c>
      <c r="E2128" s="106" t="s">
        <v>4910</v>
      </c>
      <c r="F2128" s="107" t="s">
        <v>172</v>
      </c>
      <c r="G2128" s="159">
        <v>0.311</v>
      </c>
    </row>
    <row r="2129" spans="1:7" x14ac:dyDescent="0.25">
      <c r="A2129" s="90" t="s">
        <v>4974</v>
      </c>
      <c r="B2129" s="91" t="s">
        <v>4893</v>
      </c>
      <c r="C2129" s="91" t="s">
        <v>411</v>
      </c>
      <c r="D2129" s="91" t="s">
        <v>4912</v>
      </c>
      <c r="E2129" s="92" t="s">
        <v>4913</v>
      </c>
      <c r="F2129" s="93" t="s">
        <v>185</v>
      </c>
      <c r="G2129" s="101">
        <v>39.186</v>
      </c>
    </row>
    <row r="2130" spans="1:7" x14ac:dyDescent="0.25">
      <c r="A2130" s="90" t="s">
        <v>4975</v>
      </c>
      <c r="B2130" s="91" t="s">
        <v>4893</v>
      </c>
      <c r="C2130" s="91" t="s">
        <v>417</v>
      </c>
      <c r="D2130" s="91" t="s">
        <v>4976</v>
      </c>
      <c r="E2130" s="92" t="s">
        <v>4977</v>
      </c>
      <c r="F2130" s="93" t="s">
        <v>363</v>
      </c>
      <c r="G2130" s="100">
        <v>3.11</v>
      </c>
    </row>
    <row r="2131" spans="1:7" ht="22.5" x14ac:dyDescent="0.25">
      <c r="A2131" s="90" t="s">
        <v>4978</v>
      </c>
      <c r="B2131" s="91" t="s">
        <v>4893</v>
      </c>
      <c r="C2131" s="91" t="s">
        <v>425</v>
      </c>
      <c r="D2131" s="91" t="s">
        <v>4979</v>
      </c>
      <c r="E2131" s="92" t="s">
        <v>4980</v>
      </c>
      <c r="F2131" s="93" t="s">
        <v>363</v>
      </c>
      <c r="G2131" s="100">
        <v>3.11</v>
      </c>
    </row>
    <row r="2132" spans="1:7" x14ac:dyDescent="0.25">
      <c r="A2132" s="90" t="s">
        <v>4981</v>
      </c>
      <c r="B2132" s="91" t="s">
        <v>4893</v>
      </c>
      <c r="C2132" s="91" t="s">
        <v>429</v>
      </c>
      <c r="D2132" s="91" t="s">
        <v>4982</v>
      </c>
      <c r="E2132" s="92" t="s">
        <v>4983</v>
      </c>
      <c r="F2132" s="93" t="s">
        <v>185</v>
      </c>
      <c r="G2132" s="101">
        <v>25.373999999999999</v>
      </c>
    </row>
    <row r="2133" spans="1:7" x14ac:dyDescent="0.25">
      <c r="A2133" s="90" t="s">
        <v>4984</v>
      </c>
      <c r="B2133" s="91" t="s">
        <v>4893</v>
      </c>
      <c r="C2133" s="91" t="s">
        <v>433</v>
      </c>
      <c r="D2133" s="91" t="s">
        <v>877</v>
      </c>
      <c r="E2133" s="92" t="s">
        <v>878</v>
      </c>
      <c r="F2133" s="93" t="s">
        <v>297</v>
      </c>
      <c r="G2133" s="94">
        <v>0.94855</v>
      </c>
    </row>
    <row r="2134" spans="1:7" x14ac:dyDescent="0.25">
      <c r="A2134" s="90" t="s">
        <v>4985</v>
      </c>
      <c r="B2134" s="91" t="s">
        <v>4893</v>
      </c>
      <c r="C2134" s="91" t="s">
        <v>2174</v>
      </c>
      <c r="D2134" s="91" t="s">
        <v>397</v>
      </c>
      <c r="E2134" s="92" t="s">
        <v>398</v>
      </c>
      <c r="F2134" s="93" t="s">
        <v>297</v>
      </c>
      <c r="G2134" s="97">
        <v>0.9486</v>
      </c>
    </row>
    <row r="2135" spans="1:7" x14ac:dyDescent="0.25">
      <c r="A2135" s="90" t="s">
        <v>4986</v>
      </c>
      <c r="B2135" s="91" t="s">
        <v>4893</v>
      </c>
      <c r="C2135" s="91" t="s">
        <v>437</v>
      </c>
      <c r="D2135" s="91" t="s">
        <v>4987</v>
      </c>
      <c r="E2135" s="92" t="s">
        <v>4988</v>
      </c>
      <c r="F2135" s="93" t="s">
        <v>363</v>
      </c>
      <c r="G2135" s="100">
        <v>3.11</v>
      </c>
    </row>
    <row r="2136" spans="1:7" x14ac:dyDescent="0.25">
      <c r="A2136" s="90" t="s">
        <v>4989</v>
      </c>
      <c r="B2136" s="91" t="s">
        <v>4893</v>
      </c>
      <c r="C2136" s="91" t="s">
        <v>441</v>
      </c>
      <c r="D2136" s="91" t="s">
        <v>1666</v>
      </c>
      <c r="E2136" s="92" t="s">
        <v>1741</v>
      </c>
      <c r="F2136" s="93" t="s">
        <v>185</v>
      </c>
      <c r="G2136" s="97">
        <v>0.43540000000000001</v>
      </c>
    </row>
    <row r="2137" spans="1:7" x14ac:dyDescent="0.25">
      <c r="A2137" s="90" t="s">
        <v>4990</v>
      </c>
      <c r="B2137" s="91" t="s">
        <v>4893</v>
      </c>
      <c r="C2137" s="91" t="s">
        <v>445</v>
      </c>
      <c r="D2137" s="91" t="s">
        <v>4991</v>
      </c>
      <c r="E2137" s="92" t="s">
        <v>4992</v>
      </c>
      <c r="F2137" s="93" t="s">
        <v>4029</v>
      </c>
      <c r="G2137" s="97">
        <v>0.80859999999999999</v>
      </c>
    </row>
    <row r="2138" spans="1:7" x14ac:dyDescent="0.25">
      <c r="A2138" s="90" t="s">
        <v>4993</v>
      </c>
      <c r="B2138" s="91" t="s">
        <v>4893</v>
      </c>
      <c r="C2138" s="91" t="s">
        <v>449</v>
      </c>
      <c r="D2138" s="91" t="s">
        <v>4994</v>
      </c>
      <c r="E2138" s="92" t="s">
        <v>4995</v>
      </c>
      <c r="F2138" s="93" t="s">
        <v>363</v>
      </c>
      <c r="G2138" s="100">
        <v>3.11</v>
      </c>
    </row>
    <row r="2139" spans="1:7" ht="22.5" x14ac:dyDescent="0.25">
      <c r="A2139" s="90" t="s">
        <v>4996</v>
      </c>
      <c r="B2139" s="91" t="s">
        <v>4893</v>
      </c>
      <c r="C2139" s="91" t="s">
        <v>453</v>
      </c>
      <c r="D2139" s="91" t="s">
        <v>4997</v>
      </c>
      <c r="E2139" s="92" t="s">
        <v>4998</v>
      </c>
      <c r="F2139" s="93" t="s">
        <v>185</v>
      </c>
      <c r="G2139" s="101">
        <v>8.9570000000000007</v>
      </c>
    </row>
    <row r="2140" spans="1:7" x14ac:dyDescent="0.25">
      <c r="A2140" s="90"/>
      <c r="B2140" s="91"/>
      <c r="C2140" s="91"/>
      <c r="D2140" s="91"/>
      <c r="E2140" s="103" t="s">
        <v>4999</v>
      </c>
      <c r="F2140" s="93"/>
      <c r="G2140" s="101"/>
    </row>
    <row r="2141" spans="1:7" ht="22.5" x14ac:dyDescent="0.25">
      <c r="A2141" s="90" t="s">
        <v>5000</v>
      </c>
      <c r="B2141" s="91" t="s">
        <v>4893</v>
      </c>
      <c r="C2141" s="91" t="s">
        <v>460</v>
      </c>
      <c r="D2141" s="91" t="s">
        <v>4903</v>
      </c>
      <c r="E2141" s="92" t="s">
        <v>4904</v>
      </c>
      <c r="F2141" s="93" t="s">
        <v>168</v>
      </c>
      <c r="G2141" s="97">
        <v>0.2697</v>
      </c>
    </row>
    <row r="2142" spans="1:7" x14ac:dyDescent="0.25">
      <c r="A2142" s="90" t="s">
        <v>5001</v>
      </c>
      <c r="B2142" s="91" t="s">
        <v>4893</v>
      </c>
      <c r="C2142" s="91" t="s">
        <v>468</v>
      </c>
      <c r="D2142" s="91" t="s">
        <v>4906</v>
      </c>
      <c r="E2142" s="92" t="s">
        <v>4907</v>
      </c>
      <c r="F2142" s="93" t="s">
        <v>168</v>
      </c>
      <c r="G2142" s="97">
        <v>0.2697</v>
      </c>
    </row>
    <row r="2143" spans="1:7" ht="22.5" x14ac:dyDescent="0.25">
      <c r="A2143" s="104" t="s">
        <v>5002</v>
      </c>
      <c r="B2143" s="105" t="s">
        <v>4893</v>
      </c>
      <c r="C2143" s="105" t="s">
        <v>476</v>
      </c>
      <c r="D2143" s="105" t="s">
        <v>5003</v>
      </c>
      <c r="E2143" s="106" t="s">
        <v>5004</v>
      </c>
      <c r="F2143" s="107" t="s">
        <v>4247</v>
      </c>
      <c r="G2143" s="159">
        <v>0.89900000000000002</v>
      </c>
    </row>
    <row r="2144" spans="1:7" ht="22.5" x14ac:dyDescent="0.25">
      <c r="A2144" s="104" t="s">
        <v>5005</v>
      </c>
      <c r="B2144" s="105" t="s">
        <v>4893</v>
      </c>
      <c r="C2144" s="105" t="s">
        <v>483</v>
      </c>
      <c r="D2144" s="105" t="s">
        <v>5006</v>
      </c>
      <c r="E2144" s="106" t="s">
        <v>5007</v>
      </c>
      <c r="F2144" s="107" t="s">
        <v>4247</v>
      </c>
      <c r="G2144" s="159">
        <v>0.89900000000000002</v>
      </c>
    </row>
    <row r="2145" spans="1:7" ht="22.5" x14ac:dyDescent="0.25">
      <c r="A2145" s="90" t="s">
        <v>5008</v>
      </c>
      <c r="B2145" s="91" t="s">
        <v>4893</v>
      </c>
      <c r="C2145" s="91" t="s">
        <v>487</v>
      </c>
      <c r="D2145" s="91" t="s">
        <v>5009</v>
      </c>
      <c r="E2145" s="92" t="s">
        <v>5010</v>
      </c>
      <c r="F2145" s="93" t="s">
        <v>185</v>
      </c>
      <c r="G2145" s="101">
        <v>283.185</v>
      </c>
    </row>
    <row r="2146" spans="1:7" ht="22.5" x14ac:dyDescent="0.25">
      <c r="A2146" s="90" t="s">
        <v>5011</v>
      </c>
      <c r="B2146" s="91" t="s">
        <v>4893</v>
      </c>
      <c r="C2146" s="91" t="s">
        <v>492</v>
      </c>
      <c r="D2146" s="91" t="s">
        <v>4915</v>
      </c>
      <c r="E2146" s="92" t="s">
        <v>4916</v>
      </c>
      <c r="F2146" s="93" t="s">
        <v>297</v>
      </c>
      <c r="G2146" s="102">
        <v>0.74077599999999999</v>
      </c>
    </row>
    <row r="2147" spans="1:7" x14ac:dyDescent="0.25">
      <c r="A2147" s="90" t="s">
        <v>5012</v>
      </c>
      <c r="B2147" s="91" t="s">
        <v>4893</v>
      </c>
      <c r="C2147" s="91" t="s">
        <v>503</v>
      </c>
      <c r="D2147" s="91" t="s">
        <v>4918</v>
      </c>
      <c r="E2147" s="92" t="s">
        <v>4919</v>
      </c>
      <c r="F2147" s="93" t="s">
        <v>4920</v>
      </c>
      <c r="G2147" s="100">
        <v>0.35</v>
      </c>
    </row>
    <row r="2148" spans="1:7" ht="22.5" x14ac:dyDescent="0.25">
      <c r="A2148" s="90" t="s">
        <v>5013</v>
      </c>
      <c r="B2148" s="91" t="s">
        <v>4893</v>
      </c>
      <c r="C2148" s="91" t="s">
        <v>515</v>
      </c>
      <c r="D2148" s="91" t="s">
        <v>4922</v>
      </c>
      <c r="E2148" s="92" t="s">
        <v>4923</v>
      </c>
      <c r="F2148" s="93" t="s">
        <v>4247</v>
      </c>
      <c r="G2148" s="101">
        <v>0.89900000000000002</v>
      </c>
    </row>
    <row r="2149" spans="1:7" ht="22.5" x14ac:dyDescent="0.25">
      <c r="A2149" s="90" t="s">
        <v>5014</v>
      </c>
      <c r="B2149" s="91" t="s">
        <v>4893</v>
      </c>
      <c r="C2149" s="91" t="s">
        <v>519</v>
      </c>
      <c r="D2149" s="91" t="s">
        <v>4925</v>
      </c>
      <c r="E2149" s="92" t="s">
        <v>4926</v>
      </c>
      <c r="F2149" s="93" t="s">
        <v>297</v>
      </c>
      <c r="G2149" s="94">
        <v>84.200339999999997</v>
      </c>
    </row>
    <row r="2150" spans="1:7" ht="22.5" x14ac:dyDescent="0.25">
      <c r="A2150" s="90" t="s">
        <v>5015</v>
      </c>
      <c r="B2150" s="91" t="s">
        <v>4893</v>
      </c>
      <c r="C2150" s="91" t="s">
        <v>539</v>
      </c>
      <c r="D2150" s="91" t="s">
        <v>5016</v>
      </c>
      <c r="E2150" s="92" t="s">
        <v>5017</v>
      </c>
      <c r="F2150" s="93" t="s">
        <v>4247</v>
      </c>
      <c r="G2150" s="101">
        <v>0.89900000000000002</v>
      </c>
    </row>
    <row r="2151" spans="1:7" ht="22.5" x14ac:dyDescent="0.25">
      <c r="A2151" s="90" t="s">
        <v>5018</v>
      </c>
      <c r="B2151" s="91" t="s">
        <v>4893</v>
      </c>
      <c r="C2151" s="91" t="s">
        <v>543</v>
      </c>
      <c r="D2151" s="91" t="s">
        <v>4925</v>
      </c>
      <c r="E2151" s="92" t="s">
        <v>4926</v>
      </c>
      <c r="F2151" s="93" t="s">
        <v>297</v>
      </c>
      <c r="G2151" s="97">
        <v>21.755800000000001</v>
      </c>
    </row>
    <row r="2152" spans="1:7" ht="22.5" x14ac:dyDescent="0.25">
      <c r="A2152" s="90" t="s">
        <v>5019</v>
      </c>
      <c r="B2152" s="91" t="s">
        <v>4893</v>
      </c>
      <c r="C2152" s="91" t="s">
        <v>551</v>
      </c>
      <c r="D2152" s="91" t="s">
        <v>4915</v>
      </c>
      <c r="E2152" s="92" t="s">
        <v>4916</v>
      </c>
      <c r="F2152" s="93" t="s">
        <v>297</v>
      </c>
      <c r="G2152" s="102">
        <v>0.55558200000000002</v>
      </c>
    </row>
    <row r="2153" spans="1:7" x14ac:dyDescent="0.25">
      <c r="A2153" s="90" t="s">
        <v>5020</v>
      </c>
      <c r="B2153" s="91" t="s">
        <v>4893</v>
      </c>
      <c r="C2153" s="91" t="s">
        <v>559</v>
      </c>
      <c r="D2153" s="91" t="s">
        <v>4918</v>
      </c>
      <c r="E2153" s="92" t="s">
        <v>4919</v>
      </c>
      <c r="F2153" s="93" t="s">
        <v>4920</v>
      </c>
      <c r="G2153" s="100">
        <v>0.26</v>
      </c>
    </row>
    <row r="2154" spans="1:7" ht="22.5" x14ac:dyDescent="0.25">
      <c r="A2154" s="90" t="s">
        <v>5021</v>
      </c>
      <c r="B2154" s="91" t="s">
        <v>4893</v>
      </c>
      <c r="C2154" s="91" t="s">
        <v>570</v>
      </c>
      <c r="D2154" s="91" t="s">
        <v>4922</v>
      </c>
      <c r="E2154" s="92" t="s">
        <v>4923</v>
      </c>
      <c r="F2154" s="93" t="s">
        <v>4247</v>
      </c>
      <c r="G2154" s="101">
        <v>0.89900000000000002</v>
      </c>
    </row>
    <row r="2155" spans="1:7" ht="22.5" x14ac:dyDescent="0.25">
      <c r="A2155" s="90" t="s">
        <v>5022</v>
      </c>
      <c r="B2155" s="91" t="s">
        <v>4893</v>
      </c>
      <c r="C2155" s="91" t="s">
        <v>572</v>
      </c>
      <c r="D2155" s="91" t="s">
        <v>5023</v>
      </c>
      <c r="E2155" s="92" t="s">
        <v>5024</v>
      </c>
      <c r="F2155" s="93" t="s">
        <v>297</v>
      </c>
      <c r="G2155" s="94">
        <v>84.200339999999997</v>
      </c>
    </row>
    <row r="2156" spans="1:7" x14ac:dyDescent="0.25">
      <c r="A2156" s="90"/>
      <c r="B2156" s="91"/>
      <c r="C2156" s="91"/>
      <c r="D2156" s="91"/>
      <c r="E2156" s="103" t="s">
        <v>5025</v>
      </c>
      <c r="F2156" s="93"/>
      <c r="G2156" s="94"/>
    </row>
    <row r="2157" spans="1:7" ht="22.5" x14ac:dyDescent="0.25">
      <c r="A2157" s="90" t="s">
        <v>5026</v>
      </c>
      <c r="B2157" s="91" t="s">
        <v>4893</v>
      </c>
      <c r="C2157" s="91" t="s">
        <v>580</v>
      </c>
      <c r="D2157" s="91" t="s">
        <v>4903</v>
      </c>
      <c r="E2157" s="92" t="s">
        <v>4904</v>
      </c>
      <c r="F2157" s="93" t="s">
        <v>168</v>
      </c>
      <c r="G2157" s="94">
        <v>0.17565</v>
      </c>
    </row>
    <row r="2158" spans="1:7" x14ac:dyDescent="0.25">
      <c r="A2158" s="90" t="s">
        <v>5027</v>
      </c>
      <c r="B2158" s="91" t="s">
        <v>4893</v>
      </c>
      <c r="C2158" s="91" t="s">
        <v>584</v>
      </c>
      <c r="D2158" s="91" t="s">
        <v>4906</v>
      </c>
      <c r="E2158" s="92" t="s">
        <v>4907</v>
      </c>
      <c r="F2158" s="93" t="s">
        <v>168</v>
      </c>
      <c r="G2158" s="94">
        <v>0.17565</v>
      </c>
    </row>
    <row r="2159" spans="1:7" x14ac:dyDescent="0.25">
      <c r="A2159" s="104" t="s">
        <v>5028</v>
      </c>
      <c r="B2159" s="105" t="s">
        <v>4893</v>
      </c>
      <c r="C2159" s="105" t="s">
        <v>595</v>
      </c>
      <c r="D2159" s="105" t="s">
        <v>4909</v>
      </c>
      <c r="E2159" s="106" t="s">
        <v>4910</v>
      </c>
      <c r="F2159" s="107" t="s">
        <v>172</v>
      </c>
      <c r="G2159" s="158">
        <v>0.58550000000000002</v>
      </c>
    </row>
    <row r="2160" spans="1:7" x14ac:dyDescent="0.25">
      <c r="A2160" s="90" t="s">
        <v>5029</v>
      </c>
      <c r="B2160" s="91" t="s">
        <v>4893</v>
      </c>
      <c r="C2160" s="91" t="s">
        <v>599</v>
      </c>
      <c r="D2160" s="91" t="s">
        <v>4249</v>
      </c>
      <c r="E2160" s="92" t="s">
        <v>4250</v>
      </c>
      <c r="F2160" s="93" t="s">
        <v>185</v>
      </c>
      <c r="G2160" s="101">
        <v>73.772999999999996</v>
      </c>
    </row>
    <row r="2161" spans="1:7" ht="22.5" x14ac:dyDescent="0.25">
      <c r="A2161" s="90" t="s">
        <v>5030</v>
      </c>
      <c r="B2161" s="91" t="s">
        <v>4893</v>
      </c>
      <c r="C2161" s="91" t="s">
        <v>605</v>
      </c>
      <c r="D2161" s="91" t="s">
        <v>5031</v>
      </c>
      <c r="E2161" s="92" t="s">
        <v>5032</v>
      </c>
      <c r="F2161" s="93" t="s">
        <v>363</v>
      </c>
      <c r="G2161" s="101">
        <v>5.8550000000000004</v>
      </c>
    </row>
    <row r="2162" spans="1:7" x14ac:dyDescent="0.25">
      <c r="A2162" s="90" t="s">
        <v>5033</v>
      </c>
      <c r="B2162" s="91" t="s">
        <v>4893</v>
      </c>
      <c r="C2162" s="91" t="s">
        <v>4759</v>
      </c>
      <c r="D2162" s="91" t="s">
        <v>4982</v>
      </c>
      <c r="E2162" s="92" t="s">
        <v>4983</v>
      </c>
      <c r="F2162" s="93" t="s">
        <v>185</v>
      </c>
      <c r="G2162" s="98">
        <v>119.4</v>
      </c>
    </row>
    <row r="2163" spans="1:7" x14ac:dyDescent="0.25">
      <c r="A2163" s="90" t="s">
        <v>5034</v>
      </c>
      <c r="B2163" s="91" t="s">
        <v>4893</v>
      </c>
      <c r="C2163" s="91" t="s">
        <v>608</v>
      </c>
      <c r="D2163" s="91" t="s">
        <v>5035</v>
      </c>
      <c r="E2163" s="92" t="s">
        <v>5036</v>
      </c>
      <c r="F2163" s="93" t="s">
        <v>4247</v>
      </c>
      <c r="G2163" s="97">
        <v>0.58550000000000002</v>
      </c>
    </row>
    <row r="2164" spans="1:7" x14ac:dyDescent="0.25">
      <c r="A2164" s="90" t="s">
        <v>5037</v>
      </c>
      <c r="B2164" s="91" t="s">
        <v>4893</v>
      </c>
      <c r="C2164" s="91" t="s">
        <v>612</v>
      </c>
      <c r="D2164" s="91" t="s">
        <v>5038</v>
      </c>
      <c r="E2164" s="92" t="s">
        <v>5039</v>
      </c>
      <c r="F2164" s="93" t="s">
        <v>297</v>
      </c>
      <c r="G2164" s="97">
        <v>1.0539000000000001</v>
      </c>
    </row>
    <row r="2165" spans="1:7" x14ac:dyDescent="0.25">
      <c r="A2165" s="90" t="s">
        <v>5040</v>
      </c>
      <c r="B2165" s="91" t="s">
        <v>4893</v>
      </c>
      <c r="C2165" s="91" t="s">
        <v>620</v>
      </c>
      <c r="D2165" s="91" t="s">
        <v>5041</v>
      </c>
      <c r="E2165" s="92" t="s">
        <v>5042</v>
      </c>
      <c r="F2165" s="93" t="s">
        <v>4247</v>
      </c>
      <c r="G2165" s="97">
        <v>0.58550000000000002</v>
      </c>
    </row>
    <row r="2166" spans="1:7" x14ac:dyDescent="0.25">
      <c r="A2166" s="104" t="s">
        <v>5043</v>
      </c>
      <c r="B2166" s="105" t="s">
        <v>4893</v>
      </c>
      <c r="C2166" s="105" t="s">
        <v>634</v>
      </c>
      <c r="D2166" s="105" t="s">
        <v>4965</v>
      </c>
      <c r="E2166" s="106" t="s">
        <v>4966</v>
      </c>
      <c r="F2166" s="107" t="s">
        <v>172</v>
      </c>
      <c r="G2166" s="158">
        <v>0.23419999999999999</v>
      </c>
    </row>
    <row r="2167" spans="1:7" x14ac:dyDescent="0.25">
      <c r="A2167" s="90" t="s">
        <v>5044</v>
      </c>
      <c r="B2167" s="91" t="s">
        <v>4893</v>
      </c>
      <c r="C2167" s="91" t="s">
        <v>638</v>
      </c>
      <c r="D2167" s="91" t="s">
        <v>5045</v>
      </c>
      <c r="E2167" s="92" t="s">
        <v>5046</v>
      </c>
      <c r="F2167" s="93" t="s">
        <v>185</v>
      </c>
      <c r="G2167" s="101">
        <v>25.762</v>
      </c>
    </row>
    <row r="2168" spans="1:7" ht="22.5" x14ac:dyDescent="0.25">
      <c r="A2168" s="90" t="s">
        <v>5047</v>
      </c>
      <c r="B2168" s="91" t="s">
        <v>4893</v>
      </c>
      <c r="C2168" s="91" t="s">
        <v>646</v>
      </c>
      <c r="D2168" s="91" t="s">
        <v>5048</v>
      </c>
      <c r="E2168" s="92" t="s">
        <v>5049</v>
      </c>
      <c r="F2168" s="93" t="s">
        <v>1562</v>
      </c>
      <c r="G2168" s="100">
        <v>58.55</v>
      </c>
    </row>
    <row r="2169" spans="1:7" x14ac:dyDescent="0.25">
      <c r="A2169" s="90" t="s">
        <v>5050</v>
      </c>
      <c r="B2169" s="91" t="s">
        <v>4893</v>
      </c>
      <c r="C2169" s="91" t="s">
        <v>650</v>
      </c>
      <c r="D2169" s="91" t="s">
        <v>5051</v>
      </c>
      <c r="E2169" s="92" t="s">
        <v>5052</v>
      </c>
      <c r="F2169" s="93" t="s">
        <v>371</v>
      </c>
      <c r="G2169" s="98">
        <v>597.20000000000005</v>
      </c>
    </row>
    <row r="2170" spans="1:7" ht="22.5" customHeight="1" x14ac:dyDescent="0.25">
      <c r="A2170" s="90"/>
      <c r="B2170" s="91"/>
      <c r="C2170" s="91"/>
      <c r="D2170" s="91"/>
      <c r="E2170" s="103" t="s">
        <v>5053</v>
      </c>
      <c r="F2170" s="93"/>
      <c r="G2170" s="98"/>
    </row>
    <row r="2171" spans="1:7" ht="22.5" x14ac:dyDescent="0.25">
      <c r="A2171" s="90" t="s">
        <v>5054</v>
      </c>
      <c r="B2171" s="91" t="s">
        <v>4893</v>
      </c>
      <c r="C2171" s="91" t="s">
        <v>658</v>
      </c>
      <c r="D2171" s="91" t="s">
        <v>4903</v>
      </c>
      <c r="E2171" s="92" t="s">
        <v>4904</v>
      </c>
      <c r="F2171" s="93" t="s">
        <v>168</v>
      </c>
      <c r="G2171" s="97">
        <v>0.18990000000000001</v>
      </c>
    </row>
    <row r="2172" spans="1:7" x14ac:dyDescent="0.25">
      <c r="A2172" s="90" t="s">
        <v>5055</v>
      </c>
      <c r="B2172" s="91" t="s">
        <v>4893</v>
      </c>
      <c r="C2172" s="91" t="s">
        <v>666</v>
      </c>
      <c r="D2172" s="91" t="s">
        <v>4906</v>
      </c>
      <c r="E2172" s="92" t="s">
        <v>4907</v>
      </c>
      <c r="F2172" s="93" t="s">
        <v>168</v>
      </c>
      <c r="G2172" s="97">
        <v>0.18990000000000001</v>
      </c>
    </row>
    <row r="2173" spans="1:7" x14ac:dyDescent="0.25">
      <c r="A2173" s="104" t="s">
        <v>5056</v>
      </c>
      <c r="B2173" s="105" t="s">
        <v>4893</v>
      </c>
      <c r="C2173" s="105" t="s">
        <v>677</v>
      </c>
      <c r="D2173" s="105" t="s">
        <v>4909</v>
      </c>
      <c r="E2173" s="106" t="s">
        <v>4910</v>
      </c>
      <c r="F2173" s="107" t="s">
        <v>172</v>
      </c>
      <c r="G2173" s="158">
        <v>0.94950000000000001</v>
      </c>
    </row>
    <row r="2174" spans="1:7" x14ac:dyDescent="0.25">
      <c r="A2174" s="90" t="s">
        <v>5057</v>
      </c>
      <c r="B2174" s="91" t="s">
        <v>4893</v>
      </c>
      <c r="C2174" s="91" t="s">
        <v>5058</v>
      </c>
      <c r="D2174" s="91" t="s">
        <v>5059</v>
      </c>
      <c r="E2174" s="92" t="s">
        <v>5060</v>
      </c>
      <c r="F2174" s="93" t="s">
        <v>185</v>
      </c>
      <c r="G2174" s="101">
        <v>119.637</v>
      </c>
    </row>
    <row r="2175" spans="1:7" x14ac:dyDescent="0.25">
      <c r="A2175" s="104" t="s">
        <v>5061</v>
      </c>
      <c r="B2175" s="105" t="s">
        <v>4893</v>
      </c>
      <c r="C2175" s="105" t="s">
        <v>681</v>
      </c>
      <c r="D2175" s="105" t="s">
        <v>4965</v>
      </c>
      <c r="E2175" s="106" t="s">
        <v>4966</v>
      </c>
      <c r="F2175" s="107" t="s">
        <v>172</v>
      </c>
      <c r="G2175" s="158">
        <v>0.25319999999999998</v>
      </c>
    </row>
    <row r="2176" spans="1:7" x14ac:dyDescent="0.25">
      <c r="A2176" s="90" t="s">
        <v>5062</v>
      </c>
      <c r="B2176" s="91" t="s">
        <v>4893</v>
      </c>
      <c r="C2176" s="91" t="s">
        <v>685</v>
      </c>
      <c r="D2176" s="91" t="s">
        <v>5045</v>
      </c>
      <c r="E2176" s="92" t="s">
        <v>5046</v>
      </c>
      <c r="F2176" s="93" t="s">
        <v>185</v>
      </c>
      <c r="G2176" s="101">
        <v>27.852</v>
      </c>
    </row>
    <row r="2177" spans="1:7" ht="22.5" x14ac:dyDescent="0.25">
      <c r="A2177" s="90" t="s">
        <v>5063</v>
      </c>
      <c r="B2177" s="91" t="s">
        <v>4893</v>
      </c>
      <c r="C2177" s="91" t="s">
        <v>689</v>
      </c>
      <c r="D2177" s="91" t="s">
        <v>5048</v>
      </c>
      <c r="E2177" s="92" t="s">
        <v>5049</v>
      </c>
      <c r="F2177" s="93" t="s">
        <v>1562</v>
      </c>
      <c r="G2177" s="98">
        <v>63.3</v>
      </c>
    </row>
    <row r="2178" spans="1:7" x14ac:dyDescent="0.25">
      <c r="A2178" s="90" t="s">
        <v>5064</v>
      </c>
      <c r="B2178" s="91" t="s">
        <v>4893</v>
      </c>
      <c r="C2178" s="91" t="s">
        <v>693</v>
      </c>
      <c r="D2178" s="91" t="s">
        <v>5065</v>
      </c>
      <c r="E2178" s="92" t="s">
        <v>5066</v>
      </c>
      <c r="F2178" s="93" t="s">
        <v>371</v>
      </c>
      <c r="G2178" s="98">
        <v>645.70000000000005</v>
      </c>
    </row>
    <row r="2179" spans="1:7" ht="22.5" customHeight="1" x14ac:dyDescent="0.25">
      <c r="A2179" s="90"/>
      <c r="B2179" s="91"/>
      <c r="C2179" s="91"/>
      <c r="D2179" s="91"/>
      <c r="E2179" s="103" t="s">
        <v>5067</v>
      </c>
      <c r="F2179" s="93"/>
      <c r="G2179" s="98"/>
    </row>
    <row r="2180" spans="1:7" ht="22.5" x14ac:dyDescent="0.25">
      <c r="A2180" s="90" t="s">
        <v>5068</v>
      </c>
      <c r="B2180" s="91" t="s">
        <v>4893</v>
      </c>
      <c r="C2180" s="91" t="s">
        <v>699</v>
      </c>
      <c r="D2180" s="91" t="s">
        <v>4903</v>
      </c>
      <c r="E2180" s="92" t="s">
        <v>4904</v>
      </c>
      <c r="F2180" s="93" t="s">
        <v>168</v>
      </c>
      <c r="G2180" s="97">
        <v>3.27E-2</v>
      </c>
    </row>
    <row r="2181" spans="1:7" x14ac:dyDescent="0.25">
      <c r="A2181" s="90" t="s">
        <v>5069</v>
      </c>
      <c r="B2181" s="91" t="s">
        <v>4893</v>
      </c>
      <c r="C2181" s="91" t="s">
        <v>703</v>
      </c>
      <c r="D2181" s="91" t="s">
        <v>4906</v>
      </c>
      <c r="E2181" s="92" t="s">
        <v>4907</v>
      </c>
      <c r="F2181" s="93" t="s">
        <v>168</v>
      </c>
      <c r="G2181" s="97">
        <v>3.27E-2</v>
      </c>
    </row>
    <row r="2182" spans="1:7" x14ac:dyDescent="0.25">
      <c r="A2182" s="90" t="s">
        <v>5070</v>
      </c>
      <c r="B2182" s="91" t="s">
        <v>4893</v>
      </c>
      <c r="C2182" s="91" t="s">
        <v>714</v>
      </c>
      <c r="D2182" s="91" t="s">
        <v>4909</v>
      </c>
      <c r="E2182" s="92" t="s">
        <v>4910</v>
      </c>
      <c r="F2182" s="93" t="s">
        <v>172</v>
      </c>
      <c r="G2182" s="97">
        <v>0.16350000000000001</v>
      </c>
    </row>
    <row r="2183" spans="1:7" x14ac:dyDescent="0.25">
      <c r="A2183" s="90" t="s">
        <v>5071</v>
      </c>
      <c r="B2183" s="91" t="s">
        <v>4893</v>
      </c>
      <c r="C2183" s="91" t="s">
        <v>5072</v>
      </c>
      <c r="D2183" s="91" t="s">
        <v>5059</v>
      </c>
      <c r="E2183" s="92" t="s">
        <v>5060</v>
      </c>
      <c r="F2183" s="93" t="s">
        <v>185</v>
      </c>
      <c r="G2183" s="101">
        <v>20.600999999999999</v>
      </c>
    </row>
    <row r="2184" spans="1:7" x14ac:dyDescent="0.25">
      <c r="A2184" s="90" t="s">
        <v>5073</v>
      </c>
      <c r="B2184" s="91" t="s">
        <v>4893</v>
      </c>
      <c r="C2184" s="91" t="s">
        <v>718</v>
      </c>
      <c r="D2184" s="91" t="s">
        <v>5074</v>
      </c>
      <c r="E2184" s="92" t="s">
        <v>5075</v>
      </c>
      <c r="F2184" s="93" t="s">
        <v>363</v>
      </c>
      <c r="G2184" s="100">
        <v>1.0900000000000001</v>
      </c>
    </row>
    <row r="2185" spans="1:7" ht="22.5" x14ac:dyDescent="0.25">
      <c r="A2185" s="90" t="s">
        <v>5076</v>
      </c>
      <c r="B2185" s="91" t="s">
        <v>4893</v>
      </c>
      <c r="C2185" s="91" t="s">
        <v>722</v>
      </c>
      <c r="D2185" s="91" t="s">
        <v>5077</v>
      </c>
      <c r="E2185" s="92" t="s">
        <v>5078</v>
      </c>
      <c r="F2185" s="93" t="s">
        <v>371</v>
      </c>
      <c r="G2185" s="99">
        <v>109</v>
      </c>
    </row>
    <row r="2186" spans="1:7" ht="22.5" customHeight="1" x14ac:dyDescent="0.25">
      <c r="A2186" s="90"/>
      <c r="B2186" s="91"/>
      <c r="C2186" s="91"/>
      <c r="D2186" s="91"/>
      <c r="E2186" s="103" t="s">
        <v>5079</v>
      </c>
      <c r="F2186" s="93"/>
      <c r="G2186" s="99"/>
    </row>
    <row r="2187" spans="1:7" ht="22.5" x14ac:dyDescent="0.25">
      <c r="A2187" s="90" t="s">
        <v>5080</v>
      </c>
      <c r="B2187" s="91" t="s">
        <v>4893</v>
      </c>
      <c r="C2187" s="91" t="s">
        <v>724</v>
      </c>
      <c r="D2187" s="91" t="s">
        <v>4903</v>
      </c>
      <c r="E2187" s="92" t="s">
        <v>4904</v>
      </c>
      <c r="F2187" s="93" t="s">
        <v>168</v>
      </c>
      <c r="G2187" s="97">
        <v>7.4700000000000003E-2</v>
      </c>
    </row>
    <row r="2188" spans="1:7" x14ac:dyDescent="0.25">
      <c r="A2188" s="90" t="s">
        <v>5081</v>
      </c>
      <c r="B2188" s="91" t="s">
        <v>4893</v>
      </c>
      <c r="C2188" s="91" t="s">
        <v>740</v>
      </c>
      <c r="D2188" s="91" t="s">
        <v>4906</v>
      </c>
      <c r="E2188" s="92" t="s">
        <v>4907</v>
      </c>
      <c r="F2188" s="93" t="s">
        <v>168</v>
      </c>
      <c r="G2188" s="97">
        <v>7.4700000000000003E-2</v>
      </c>
    </row>
    <row r="2189" spans="1:7" x14ac:dyDescent="0.25">
      <c r="A2189" s="104" t="s">
        <v>5082</v>
      </c>
      <c r="B2189" s="105" t="s">
        <v>4893</v>
      </c>
      <c r="C2189" s="105" t="s">
        <v>744</v>
      </c>
      <c r="D2189" s="105" t="s">
        <v>4909</v>
      </c>
      <c r="E2189" s="106" t="s">
        <v>4910</v>
      </c>
      <c r="F2189" s="107" t="s">
        <v>172</v>
      </c>
      <c r="G2189" s="158">
        <v>0.3735</v>
      </c>
    </row>
    <row r="2190" spans="1:7" x14ac:dyDescent="0.25">
      <c r="A2190" s="90" t="s">
        <v>5083</v>
      </c>
      <c r="B2190" s="91" t="s">
        <v>4893</v>
      </c>
      <c r="C2190" s="91" t="s">
        <v>746</v>
      </c>
      <c r="D2190" s="91" t="s">
        <v>5059</v>
      </c>
      <c r="E2190" s="92" t="s">
        <v>5060</v>
      </c>
      <c r="F2190" s="93" t="s">
        <v>185</v>
      </c>
      <c r="G2190" s="101">
        <v>47.061</v>
      </c>
    </row>
    <row r="2191" spans="1:7" x14ac:dyDescent="0.25">
      <c r="A2191" s="90" t="s">
        <v>5084</v>
      </c>
      <c r="B2191" s="91" t="s">
        <v>4893</v>
      </c>
      <c r="C2191" s="91" t="s">
        <v>751</v>
      </c>
      <c r="D2191" s="91" t="s">
        <v>5085</v>
      </c>
      <c r="E2191" s="92" t="s">
        <v>5086</v>
      </c>
      <c r="F2191" s="93" t="s">
        <v>4247</v>
      </c>
      <c r="G2191" s="101">
        <v>0.249</v>
      </c>
    </row>
    <row r="2192" spans="1:7" x14ac:dyDescent="0.25">
      <c r="A2192" s="90" t="s">
        <v>5087</v>
      </c>
      <c r="B2192" s="91" t="s">
        <v>4893</v>
      </c>
      <c r="C2192" s="91" t="s">
        <v>755</v>
      </c>
      <c r="D2192" s="91" t="s">
        <v>5088</v>
      </c>
      <c r="E2192" s="92" t="s">
        <v>5089</v>
      </c>
      <c r="F2192" s="93" t="s">
        <v>185</v>
      </c>
      <c r="G2192" s="100">
        <v>40.340000000000003</v>
      </c>
    </row>
    <row r="2193" spans="1:7" x14ac:dyDescent="0.25">
      <c r="A2193" s="90" t="s">
        <v>5090</v>
      </c>
      <c r="B2193" s="91" t="s">
        <v>4893</v>
      </c>
      <c r="C2193" s="91" t="s">
        <v>763</v>
      </c>
      <c r="D2193" s="91" t="s">
        <v>5091</v>
      </c>
      <c r="E2193" s="92" t="s">
        <v>5092</v>
      </c>
      <c r="F2193" s="93" t="s">
        <v>4247</v>
      </c>
      <c r="G2193" s="101">
        <v>-0.249</v>
      </c>
    </row>
    <row r="2194" spans="1:7" x14ac:dyDescent="0.25">
      <c r="A2194" s="90" t="s">
        <v>5093</v>
      </c>
      <c r="B2194" s="91" t="s">
        <v>4893</v>
      </c>
      <c r="C2194" s="91" t="s">
        <v>765</v>
      </c>
      <c r="D2194" s="91" t="s">
        <v>5088</v>
      </c>
      <c r="E2194" s="92" t="s">
        <v>5089</v>
      </c>
      <c r="F2194" s="93" t="s">
        <v>185</v>
      </c>
      <c r="G2194" s="100">
        <v>-10.16</v>
      </c>
    </row>
    <row r="2195" spans="1:7" x14ac:dyDescent="0.25">
      <c r="A2195" s="104" t="s">
        <v>5094</v>
      </c>
      <c r="B2195" s="105" t="s">
        <v>4893</v>
      </c>
      <c r="C2195" s="105" t="s">
        <v>772</v>
      </c>
      <c r="D2195" s="105" t="s">
        <v>4965</v>
      </c>
      <c r="E2195" s="106" t="s">
        <v>4966</v>
      </c>
      <c r="F2195" s="107" t="s">
        <v>172</v>
      </c>
      <c r="G2195" s="158">
        <v>9.9599999999999994E-2</v>
      </c>
    </row>
    <row r="2196" spans="1:7" x14ac:dyDescent="0.25">
      <c r="A2196" s="90" t="s">
        <v>5095</v>
      </c>
      <c r="B2196" s="91" t="s">
        <v>4893</v>
      </c>
      <c r="C2196" s="91" t="s">
        <v>776</v>
      </c>
      <c r="D2196" s="91" t="s">
        <v>5045</v>
      </c>
      <c r="E2196" s="92" t="s">
        <v>5046</v>
      </c>
      <c r="F2196" s="93" t="s">
        <v>185</v>
      </c>
      <c r="G2196" s="101">
        <v>10.956</v>
      </c>
    </row>
    <row r="2197" spans="1:7" x14ac:dyDescent="0.25">
      <c r="A2197" s="90" t="s">
        <v>5096</v>
      </c>
      <c r="B2197" s="91" t="s">
        <v>4893</v>
      </c>
      <c r="C2197" s="91" t="s">
        <v>780</v>
      </c>
      <c r="D2197" s="91" t="s">
        <v>5074</v>
      </c>
      <c r="E2197" s="92" t="s">
        <v>5075</v>
      </c>
      <c r="F2197" s="93" t="s">
        <v>363</v>
      </c>
      <c r="G2197" s="100">
        <v>1.75</v>
      </c>
    </row>
    <row r="2198" spans="1:7" ht="22.5" x14ac:dyDescent="0.25">
      <c r="A2198" s="90" t="s">
        <v>5097</v>
      </c>
      <c r="B2198" s="91" t="s">
        <v>4893</v>
      </c>
      <c r="C2198" s="91" t="s">
        <v>5098</v>
      </c>
      <c r="D2198" s="91" t="s">
        <v>5077</v>
      </c>
      <c r="E2198" s="92" t="s">
        <v>5078</v>
      </c>
      <c r="F2198" s="93" t="s">
        <v>371</v>
      </c>
      <c r="G2198" s="99">
        <v>175</v>
      </c>
    </row>
    <row r="2199" spans="1:7" x14ac:dyDescent="0.25">
      <c r="A2199" s="104" t="s">
        <v>5099</v>
      </c>
      <c r="B2199" s="105" t="s">
        <v>4893</v>
      </c>
      <c r="C2199" s="105" t="s">
        <v>784</v>
      </c>
      <c r="D2199" s="105" t="s">
        <v>4965</v>
      </c>
      <c r="E2199" s="106" t="s">
        <v>4966</v>
      </c>
      <c r="F2199" s="107" t="s">
        <v>172</v>
      </c>
      <c r="G2199" s="158">
        <v>2.9600000000000001E-2</v>
      </c>
    </row>
    <row r="2200" spans="1:7" x14ac:dyDescent="0.25">
      <c r="A2200" s="90" t="s">
        <v>5100</v>
      </c>
      <c r="B2200" s="91" t="s">
        <v>4893</v>
      </c>
      <c r="C2200" s="91" t="s">
        <v>5101</v>
      </c>
      <c r="D2200" s="91" t="s">
        <v>5045</v>
      </c>
      <c r="E2200" s="92" t="s">
        <v>5046</v>
      </c>
      <c r="F2200" s="93" t="s">
        <v>185</v>
      </c>
      <c r="G2200" s="101">
        <v>3.2559999999999998</v>
      </c>
    </row>
    <row r="2201" spans="1:7" ht="22.5" x14ac:dyDescent="0.25">
      <c r="A2201" s="90" t="s">
        <v>5102</v>
      </c>
      <c r="B2201" s="91" t="s">
        <v>4893</v>
      </c>
      <c r="C2201" s="91" t="s">
        <v>788</v>
      </c>
      <c r="D2201" s="91" t="s">
        <v>5048</v>
      </c>
      <c r="E2201" s="92" t="s">
        <v>5049</v>
      </c>
      <c r="F2201" s="93" t="s">
        <v>1562</v>
      </c>
      <c r="G2201" s="98">
        <v>7.4</v>
      </c>
    </row>
    <row r="2202" spans="1:7" x14ac:dyDescent="0.25">
      <c r="A2202" s="90" t="s">
        <v>5103</v>
      </c>
      <c r="B2202" s="91" t="s">
        <v>4893</v>
      </c>
      <c r="C2202" s="91" t="s">
        <v>792</v>
      </c>
      <c r="D2202" s="91" t="s">
        <v>5065</v>
      </c>
      <c r="E2202" s="92" t="s">
        <v>5066</v>
      </c>
      <c r="F2202" s="93" t="s">
        <v>371</v>
      </c>
      <c r="G2202" s="100">
        <v>75.48</v>
      </c>
    </row>
    <row r="2203" spans="1:7" x14ac:dyDescent="0.25">
      <c r="A2203" s="90"/>
      <c r="B2203" s="91"/>
      <c r="C2203" s="91"/>
      <c r="D2203" s="91"/>
      <c r="E2203" s="103" t="s">
        <v>5104</v>
      </c>
      <c r="F2203" s="93"/>
      <c r="G2203" s="100"/>
    </row>
    <row r="2204" spans="1:7" x14ac:dyDescent="0.25">
      <c r="A2204" s="104" t="s">
        <v>5105</v>
      </c>
      <c r="B2204" s="105" t="s">
        <v>4893</v>
      </c>
      <c r="C2204" s="105" t="s">
        <v>796</v>
      </c>
      <c r="D2204" s="105"/>
      <c r="E2204" s="106" t="s">
        <v>5106</v>
      </c>
      <c r="F2204" s="107" t="s">
        <v>180</v>
      </c>
      <c r="G2204" s="160">
        <v>12.43</v>
      </c>
    </row>
    <row r="2205" spans="1:7" x14ac:dyDescent="0.25">
      <c r="A2205" s="104" t="s">
        <v>5107</v>
      </c>
      <c r="B2205" s="105" t="s">
        <v>4893</v>
      </c>
      <c r="C2205" s="105" t="s">
        <v>800</v>
      </c>
      <c r="D2205" s="105"/>
      <c r="E2205" s="106" t="s">
        <v>4345</v>
      </c>
      <c r="F2205" s="107" t="s">
        <v>185</v>
      </c>
      <c r="G2205" s="158">
        <v>-0.74580000000000002</v>
      </c>
    </row>
    <row r="2206" spans="1:7" x14ac:dyDescent="0.25">
      <c r="A2206" s="104" t="s">
        <v>5108</v>
      </c>
      <c r="B2206" s="105" t="s">
        <v>4893</v>
      </c>
      <c r="C2206" s="105" t="s">
        <v>804</v>
      </c>
      <c r="D2206" s="105"/>
      <c r="E2206" s="106" t="s">
        <v>1601</v>
      </c>
      <c r="F2206" s="107" t="s">
        <v>185</v>
      </c>
      <c r="G2206" s="159">
        <v>-73.337000000000003</v>
      </c>
    </row>
    <row r="2207" spans="1:7" x14ac:dyDescent="0.25">
      <c r="A2207" s="104" t="s">
        <v>5109</v>
      </c>
      <c r="B2207" s="105" t="s">
        <v>4893</v>
      </c>
      <c r="C2207" s="105" t="s">
        <v>809</v>
      </c>
      <c r="D2207" s="105"/>
      <c r="E2207" s="106" t="s">
        <v>4345</v>
      </c>
      <c r="F2207" s="107" t="s">
        <v>185</v>
      </c>
      <c r="G2207" s="161">
        <v>0.246114</v>
      </c>
    </row>
    <row r="2208" spans="1:7" x14ac:dyDescent="0.25">
      <c r="A2208" s="104" t="s">
        <v>5110</v>
      </c>
      <c r="B2208" s="105" t="s">
        <v>4893</v>
      </c>
      <c r="C2208" s="105" t="s">
        <v>5111</v>
      </c>
      <c r="D2208" s="105"/>
      <c r="E2208" s="106" t="s">
        <v>1601</v>
      </c>
      <c r="F2208" s="107" t="s">
        <v>185</v>
      </c>
      <c r="G2208" s="157">
        <v>63.06982</v>
      </c>
    </row>
    <row r="2209" spans="1:7" ht="22.5" x14ac:dyDescent="0.25">
      <c r="A2209" s="104" t="s">
        <v>5112</v>
      </c>
      <c r="B2209" s="105" t="s">
        <v>4893</v>
      </c>
      <c r="C2209" s="105" t="s">
        <v>5113</v>
      </c>
      <c r="D2209" s="105"/>
      <c r="E2209" s="106" t="s">
        <v>5114</v>
      </c>
      <c r="F2209" s="107" t="s">
        <v>238</v>
      </c>
      <c r="G2209" s="108">
        <v>1243</v>
      </c>
    </row>
    <row r="2210" spans="1:7" x14ac:dyDescent="0.25">
      <c r="A2210" s="104" t="s">
        <v>5115</v>
      </c>
      <c r="B2210" s="105" t="s">
        <v>4893</v>
      </c>
      <c r="C2210" s="105" t="s">
        <v>813</v>
      </c>
      <c r="D2210" s="105"/>
      <c r="E2210" s="106" t="s">
        <v>5116</v>
      </c>
      <c r="F2210" s="107" t="s">
        <v>180</v>
      </c>
      <c r="G2210" s="160">
        <v>1.95</v>
      </c>
    </row>
    <row r="2211" spans="1:7" ht="22.5" x14ac:dyDescent="0.25">
      <c r="A2211" s="104" t="s">
        <v>5117</v>
      </c>
      <c r="B2211" s="105" t="s">
        <v>4893</v>
      </c>
      <c r="C2211" s="105" t="s">
        <v>5118</v>
      </c>
      <c r="D2211" s="105"/>
      <c r="E2211" s="106" t="s">
        <v>5119</v>
      </c>
      <c r="F2211" s="107" t="s">
        <v>238</v>
      </c>
      <c r="G2211" s="108">
        <v>195</v>
      </c>
    </row>
    <row r="2212" spans="1:7" x14ac:dyDescent="0.25">
      <c r="A2212" s="90"/>
      <c r="B2212" s="91"/>
      <c r="C2212" s="91"/>
      <c r="D2212" s="91"/>
      <c r="E2212" s="103" t="s">
        <v>5120</v>
      </c>
      <c r="F2212" s="93"/>
      <c r="G2212" s="99"/>
    </row>
    <row r="2213" spans="1:7" ht="22.5" x14ac:dyDescent="0.25">
      <c r="A2213" s="90" t="s">
        <v>5121</v>
      </c>
      <c r="B2213" s="91" t="s">
        <v>4893</v>
      </c>
      <c r="C2213" s="91" t="s">
        <v>818</v>
      </c>
      <c r="D2213" s="91" t="s">
        <v>5122</v>
      </c>
      <c r="E2213" s="92" t="s">
        <v>5123</v>
      </c>
      <c r="F2213" s="93" t="s">
        <v>363</v>
      </c>
      <c r="G2213" s="100">
        <v>3.04</v>
      </c>
    </row>
    <row r="2214" spans="1:7" ht="22.5" x14ac:dyDescent="0.25">
      <c r="A2214" s="90" t="s">
        <v>5124</v>
      </c>
      <c r="B2214" s="91" t="s">
        <v>4893</v>
      </c>
      <c r="C2214" s="91" t="s">
        <v>822</v>
      </c>
      <c r="D2214" s="91" t="s">
        <v>5125</v>
      </c>
      <c r="E2214" s="92" t="s">
        <v>5126</v>
      </c>
      <c r="F2214" s="93" t="s">
        <v>363</v>
      </c>
      <c r="G2214" s="100">
        <v>3.04</v>
      </c>
    </row>
    <row r="2215" spans="1:7" x14ac:dyDescent="0.25">
      <c r="A2215" s="90" t="s">
        <v>5127</v>
      </c>
      <c r="B2215" s="91" t="s">
        <v>4893</v>
      </c>
      <c r="C2215" s="91" t="s">
        <v>824</v>
      </c>
      <c r="D2215" s="91" t="s">
        <v>5128</v>
      </c>
      <c r="E2215" s="92" t="s">
        <v>5129</v>
      </c>
      <c r="F2215" s="93" t="s">
        <v>363</v>
      </c>
      <c r="G2215" s="100">
        <v>3.04</v>
      </c>
    </row>
    <row r="2216" spans="1:7" x14ac:dyDescent="0.25">
      <c r="A2216" s="90" t="s">
        <v>5130</v>
      </c>
      <c r="B2216" s="91" t="s">
        <v>4893</v>
      </c>
      <c r="C2216" s="91" t="s">
        <v>5131</v>
      </c>
      <c r="D2216" s="91" t="s">
        <v>5132</v>
      </c>
      <c r="E2216" s="92" t="s">
        <v>5133</v>
      </c>
      <c r="F2216" s="93" t="s">
        <v>380</v>
      </c>
      <c r="G2216" s="100">
        <v>6.08</v>
      </c>
    </row>
    <row r="2217" spans="1:7" ht="22.5" x14ac:dyDescent="0.25">
      <c r="A2217" s="90" t="s">
        <v>5134</v>
      </c>
      <c r="B2217" s="91" t="s">
        <v>4893</v>
      </c>
      <c r="C2217" s="91" t="s">
        <v>826</v>
      </c>
      <c r="D2217" s="91" t="s">
        <v>5135</v>
      </c>
      <c r="E2217" s="92" t="s">
        <v>5136</v>
      </c>
      <c r="F2217" s="93" t="s">
        <v>363</v>
      </c>
      <c r="G2217" s="100">
        <v>9.2200000000000006</v>
      </c>
    </row>
    <row r="2218" spans="1:7" ht="22.5" x14ac:dyDescent="0.25">
      <c r="A2218" s="90" t="s">
        <v>5137</v>
      </c>
      <c r="B2218" s="91" t="s">
        <v>4893</v>
      </c>
      <c r="C2218" s="91" t="s">
        <v>830</v>
      </c>
      <c r="D2218" s="91" t="s">
        <v>5138</v>
      </c>
      <c r="E2218" s="92" t="s">
        <v>5139</v>
      </c>
      <c r="F2218" s="93" t="s">
        <v>363</v>
      </c>
      <c r="G2218" s="100">
        <v>9.2200000000000006</v>
      </c>
    </row>
    <row r="2219" spans="1:7" x14ac:dyDescent="0.25">
      <c r="A2219" s="90" t="s">
        <v>5140</v>
      </c>
      <c r="B2219" s="91" t="s">
        <v>4893</v>
      </c>
      <c r="C2219" s="91" t="s">
        <v>834</v>
      </c>
      <c r="D2219" s="91" t="s">
        <v>5141</v>
      </c>
      <c r="E2219" s="92" t="s">
        <v>5142</v>
      </c>
      <c r="F2219" s="93" t="s">
        <v>380</v>
      </c>
      <c r="G2219" s="100">
        <v>9.2200000000000006</v>
      </c>
    </row>
    <row r="2220" spans="1:7" x14ac:dyDescent="0.25">
      <c r="A2220" s="90" t="s">
        <v>5143</v>
      </c>
      <c r="B2220" s="91" t="s">
        <v>4893</v>
      </c>
      <c r="C2220" s="91" t="s">
        <v>5144</v>
      </c>
      <c r="D2220" s="91" t="s">
        <v>5145</v>
      </c>
      <c r="E2220" s="92" t="s">
        <v>5146</v>
      </c>
      <c r="F2220" s="93" t="s">
        <v>185</v>
      </c>
      <c r="G2220" s="98">
        <v>92.2</v>
      </c>
    </row>
    <row r="2221" spans="1:7" ht="22.5" x14ac:dyDescent="0.25">
      <c r="A2221" s="90" t="s">
        <v>5147</v>
      </c>
      <c r="B2221" s="91" t="s">
        <v>4893</v>
      </c>
      <c r="C2221" s="91" t="s">
        <v>5148</v>
      </c>
      <c r="D2221" s="91" t="s">
        <v>5149</v>
      </c>
      <c r="E2221" s="92" t="s">
        <v>5150</v>
      </c>
      <c r="F2221" s="93" t="s">
        <v>371</v>
      </c>
      <c r="G2221" s="98">
        <v>1014.2</v>
      </c>
    </row>
    <row r="2222" spans="1:7" x14ac:dyDescent="0.25">
      <c r="A2222" s="90"/>
      <c r="B2222" s="91"/>
      <c r="C2222" s="91"/>
      <c r="D2222" s="91"/>
      <c r="E2222" s="103" t="s">
        <v>5151</v>
      </c>
      <c r="F2222" s="93"/>
      <c r="G2222" s="98"/>
    </row>
    <row r="2223" spans="1:7" x14ac:dyDescent="0.25">
      <c r="A2223" s="90" t="s">
        <v>5152</v>
      </c>
      <c r="B2223" s="91" t="s">
        <v>4893</v>
      </c>
      <c r="C2223" s="91" t="s">
        <v>839</v>
      </c>
      <c r="D2223" s="91" t="s">
        <v>5153</v>
      </c>
      <c r="E2223" s="92" t="s">
        <v>5154</v>
      </c>
      <c r="F2223" s="93" t="s">
        <v>172</v>
      </c>
      <c r="G2223" s="100">
        <v>0.38</v>
      </c>
    </row>
    <row r="2224" spans="1:7" x14ac:dyDescent="0.25">
      <c r="A2224" s="90" t="s">
        <v>5155</v>
      </c>
      <c r="B2224" s="91" t="s">
        <v>4893</v>
      </c>
      <c r="C2224" s="91" t="s">
        <v>841</v>
      </c>
      <c r="D2224" s="91" t="s">
        <v>5156</v>
      </c>
      <c r="E2224" s="92" t="s">
        <v>5157</v>
      </c>
      <c r="F2224" s="93" t="s">
        <v>185</v>
      </c>
      <c r="G2224" s="99">
        <v>38</v>
      </c>
    </row>
    <row r="2225" spans="1:7" x14ac:dyDescent="0.25">
      <c r="A2225" s="90"/>
      <c r="B2225" s="91"/>
      <c r="C2225" s="91"/>
      <c r="D2225" s="91"/>
      <c r="E2225" s="103" t="s">
        <v>5158</v>
      </c>
      <c r="F2225" s="93"/>
      <c r="G2225" s="99"/>
    </row>
    <row r="2226" spans="1:7" ht="33.75" x14ac:dyDescent="0.25">
      <c r="A2226" s="90" t="s">
        <v>5159</v>
      </c>
      <c r="B2226" s="91" t="s">
        <v>4893</v>
      </c>
      <c r="C2226" s="91" t="s">
        <v>844</v>
      </c>
      <c r="D2226" s="91" t="s">
        <v>5160</v>
      </c>
      <c r="E2226" s="92" t="s">
        <v>5161</v>
      </c>
      <c r="F2226" s="93" t="s">
        <v>1827</v>
      </c>
      <c r="G2226" s="98">
        <v>7.5</v>
      </c>
    </row>
    <row r="2227" spans="1:7" x14ac:dyDescent="0.25">
      <c r="A2227" s="90" t="s">
        <v>5162</v>
      </c>
      <c r="B2227" s="91" t="s">
        <v>4893</v>
      </c>
      <c r="C2227" s="91" t="s">
        <v>5163</v>
      </c>
      <c r="D2227" s="91" t="s">
        <v>5164</v>
      </c>
      <c r="E2227" s="92" t="s">
        <v>5165</v>
      </c>
      <c r="F2227" s="93" t="s">
        <v>185</v>
      </c>
      <c r="G2227" s="98">
        <v>9.6</v>
      </c>
    </row>
    <row r="2228" spans="1:7" x14ac:dyDescent="0.25">
      <c r="A2228" s="90" t="s">
        <v>5166</v>
      </c>
      <c r="B2228" s="91" t="s">
        <v>4893</v>
      </c>
      <c r="C2228" s="91" t="s">
        <v>846</v>
      </c>
      <c r="D2228" s="91" t="s">
        <v>5167</v>
      </c>
      <c r="E2228" s="92" t="s">
        <v>5168</v>
      </c>
      <c r="F2228" s="93" t="s">
        <v>1827</v>
      </c>
      <c r="G2228" s="98">
        <v>7.5</v>
      </c>
    </row>
    <row r="2229" spans="1:7" x14ac:dyDescent="0.25">
      <c r="A2229" s="90" t="s">
        <v>5169</v>
      </c>
      <c r="B2229" s="91" t="s">
        <v>4893</v>
      </c>
      <c r="C2229" s="91" t="s">
        <v>848</v>
      </c>
      <c r="D2229" s="91" t="s">
        <v>5170</v>
      </c>
      <c r="E2229" s="92" t="s">
        <v>5171</v>
      </c>
      <c r="F2229" s="93" t="s">
        <v>238</v>
      </c>
      <c r="G2229" s="99">
        <v>4</v>
      </c>
    </row>
    <row r="2230" spans="1:7" x14ac:dyDescent="0.25">
      <c r="A2230" s="90" t="s">
        <v>5172</v>
      </c>
      <c r="B2230" s="91" t="s">
        <v>4893</v>
      </c>
      <c r="C2230" s="91" t="s">
        <v>5173</v>
      </c>
      <c r="D2230" s="91" t="s">
        <v>5174</v>
      </c>
      <c r="E2230" s="92" t="s">
        <v>5175</v>
      </c>
      <c r="F2230" s="93" t="s">
        <v>238</v>
      </c>
      <c r="G2230" s="99">
        <v>5</v>
      </c>
    </row>
    <row r="2231" spans="1:7" x14ac:dyDescent="0.25">
      <c r="A2231" s="90" t="s">
        <v>5176</v>
      </c>
      <c r="B2231" s="91" t="s">
        <v>4893</v>
      </c>
      <c r="C2231" s="91" t="s">
        <v>5177</v>
      </c>
      <c r="D2231" s="91" t="s">
        <v>5178</v>
      </c>
      <c r="E2231" s="92" t="s">
        <v>5179</v>
      </c>
      <c r="F2231" s="93" t="s">
        <v>238</v>
      </c>
      <c r="G2231" s="99">
        <v>50</v>
      </c>
    </row>
    <row r="2232" spans="1:7" x14ac:dyDescent="0.25">
      <c r="A2232" s="90" t="s">
        <v>5180</v>
      </c>
      <c r="B2232" s="91" t="s">
        <v>4893</v>
      </c>
      <c r="C2232" s="91" t="s">
        <v>5181</v>
      </c>
      <c r="D2232" s="91" t="s">
        <v>5182</v>
      </c>
      <c r="E2232" s="92" t="s">
        <v>5183</v>
      </c>
      <c r="F2232" s="93" t="s">
        <v>238</v>
      </c>
      <c r="G2232" s="99">
        <v>16</v>
      </c>
    </row>
    <row r="2233" spans="1:7" x14ac:dyDescent="0.25">
      <c r="A2233" s="90"/>
      <c r="B2233" s="91"/>
      <c r="C2233" s="91"/>
      <c r="D2233" s="91"/>
      <c r="E2233" s="103" t="s">
        <v>5184</v>
      </c>
      <c r="F2233" s="93"/>
      <c r="G2233" s="99"/>
    </row>
    <row r="2234" spans="1:7" ht="22.5" x14ac:dyDescent="0.25">
      <c r="A2234" s="90" t="s">
        <v>5185</v>
      </c>
      <c r="B2234" s="91" t="s">
        <v>4893</v>
      </c>
      <c r="C2234" s="91" t="s">
        <v>850</v>
      </c>
      <c r="D2234" s="91" t="s">
        <v>5186</v>
      </c>
      <c r="E2234" s="92" t="s">
        <v>5187</v>
      </c>
      <c r="F2234" s="93" t="s">
        <v>2011</v>
      </c>
      <c r="G2234" s="98">
        <v>37.799999999999997</v>
      </c>
    </row>
    <row r="2235" spans="1:7" x14ac:dyDescent="0.25">
      <c r="A2235" s="90" t="s">
        <v>5188</v>
      </c>
      <c r="B2235" s="91" t="s">
        <v>4893</v>
      </c>
      <c r="C2235" s="91" t="s">
        <v>855</v>
      </c>
      <c r="D2235" s="91" t="s">
        <v>5189</v>
      </c>
      <c r="E2235" s="92" t="s">
        <v>5190</v>
      </c>
      <c r="F2235" s="93" t="s">
        <v>1827</v>
      </c>
      <c r="G2235" s="98">
        <v>18.899999999999999</v>
      </c>
    </row>
    <row r="2236" spans="1:7" x14ac:dyDescent="0.25">
      <c r="A2236" s="90" t="s">
        <v>5191</v>
      </c>
      <c r="B2236" s="91" t="s">
        <v>4893</v>
      </c>
      <c r="C2236" s="91" t="s">
        <v>857</v>
      </c>
      <c r="D2236" s="91" t="s">
        <v>5192</v>
      </c>
      <c r="E2236" s="92" t="s">
        <v>5193</v>
      </c>
      <c r="F2236" s="93" t="s">
        <v>238</v>
      </c>
      <c r="G2236" s="99">
        <v>189</v>
      </c>
    </row>
    <row r="2237" spans="1:7" x14ac:dyDescent="0.25">
      <c r="A2237" s="90" t="s">
        <v>5194</v>
      </c>
      <c r="B2237" s="91"/>
      <c r="C2237" s="91"/>
      <c r="D2237" s="91"/>
      <c r="E2237" s="103" t="s">
        <v>5195</v>
      </c>
      <c r="F2237" s="93"/>
      <c r="G2237" s="99"/>
    </row>
    <row r="2238" spans="1:7" ht="22.5" x14ac:dyDescent="0.25">
      <c r="A2238" s="90" t="s">
        <v>5196</v>
      </c>
      <c r="B2238" s="91" t="s">
        <v>4893</v>
      </c>
      <c r="C2238" s="91" t="s">
        <v>860</v>
      </c>
      <c r="D2238" s="91" t="s">
        <v>5197</v>
      </c>
      <c r="E2238" s="92" t="s">
        <v>5198</v>
      </c>
      <c r="F2238" s="93" t="s">
        <v>180</v>
      </c>
      <c r="G2238" s="101">
        <v>2.782</v>
      </c>
    </row>
    <row r="2239" spans="1:7" x14ac:dyDescent="0.25">
      <c r="A2239" s="90" t="s">
        <v>5199</v>
      </c>
      <c r="B2239" s="91" t="s">
        <v>4893</v>
      </c>
      <c r="C2239" s="91" t="s">
        <v>862</v>
      </c>
      <c r="D2239" s="91" t="s">
        <v>5200</v>
      </c>
      <c r="E2239" s="92" t="s">
        <v>5201</v>
      </c>
      <c r="F2239" s="93" t="s">
        <v>489</v>
      </c>
      <c r="G2239" s="98">
        <v>-283.8</v>
      </c>
    </row>
    <row r="2240" spans="1:7" ht="22.5" x14ac:dyDescent="0.25">
      <c r="A2240" s="90" t="s">
        <v>5202</v>
      </c>
      <c r="B2240" s="91" t="s">
        <v>4893</v>
      </c>
      <c r="C2240" s="91" t="s">
        <v>5203</v>
      </c>
      <c r="D2240" s="91" t="s">
        <v>5204</v>
      </c>
      <c r="E2240" s="92" t="s">
        <v>5205</v>
      </c>
      <c r="F2240" s="93" t="s">
        <v>489</v>
      </c>
      <c r="G2240" s="98">
        <v>283.8</v>
      </c>
    </row>
    <row r="2241" spans="1:7" x14ac:dyDescent="0.25">
      <c r="A2241" s="90" t="s">
        <v>5206</v>
      </c>
      <c r="B2241" s="91" t="s">
        <v>4893</v>
      </c>
      <c r="C2241" s="91" t="s">
        <v>864</v>
      </c>
      <c r="D2241" s="91" t="s">
        <v>5207</v>
      </c>
      <c r="E2241" s="92" t="s">
        <v>5208</v>
      </c>
      <c r="F2241" s="93" t="s">
        <v>172</v>
      </c>
      <c r="G2241" s="97">
        <v>0.1056</v>
      </c>
    </row>
    <row r="2242" spans="1:7" x14ac:dyDescent="0.25">
      <c r="A2242" s="90" t="s">
        <v>5209</v>
      </c>
      <c r="B2242" s="91" t="s">
        <v>4893</v>
      </c>
      <c r="C2242" s="91" t="s">
        <v>5210</v>
      </c>
      <c r="D2242" s="91" t="s">
        <v>5211</v>
      </c>
      <c r="E2242" s="92" t="s">
        <v>5212</v>
      </c>
      <c r="F2242" s="93" t="s">
        <v>185</v>
      </c>
      <c r="G2242" s="100">
        <v>-14.68</v>
      </c>
    </row>
    <row r="2243" spans="1:7" x14ac:dyDescent="0.25">
      <c r="A2243" s="90" t="s">
        <v>5213</v>
      </c>
      <c r="B2243" s="91" t="s">
        <v>4893</v>
      </c>
      <c r="C2243" s="91" t="s">
        <v>5214</v>
      </c>
      <c r="D2243" s="91" t="s">
        <v>4683</v>
      </c>
      <c r="E2243" s="92" t="s">
        <v>4684</v>
      </c>
      <c r="F2243" s="93" t="s">
        <v>185</v>
      </c>
      <c r="G2243" s="100">
        <v>14.68</v>
      </c>
    </row>
    <row r="2244" spans="1:7" ht="22.5" x14ac:dyDescent="0.25">
      <c r="A2244" s="90" t="s">
        <v>5215</v>
      </c>
      <c r="B2244" s="91" t="s">
        <v>4893</v>
      </c>
      <c r="C2244" s="91" t="s">
        <v>866</v>
      </c>
      <c r="D2244" s="91" t="s">
        <v>5216</v>
      </c>
      <c r="E2244" s="92" t="s">
        <v>5217</v>
      </c>
      <c r="F2244" s="93" t="s">
        <v>172</v>
      </c>
      <c r="G2244" s="94">
        <v>0.50688</v>
      </c>
    </row>
    <row r="2245" spans="1:7" ht="45" x14ac:dyDescent="0.25">
      <c r="A2245" s="90" t="s">
        <v>5218</v>
      </c>
      <c r="B2245" s="91" t="s">
        <v>4893</v>
      </c>
      <c r="C2245" s="91" t="s">
        <v>5219</v>
      </c>
      <c r="D2245" s="91" t="s">
        <v>5220</v>
      </c>
      <c r="E2245" s="92" t="s">
        <v>5221</v>
      </c>
      <c r="F2245" s="93" t="s">
        <v>238</v>
      </c>
      <c r="G2245" s="99">
        <v>352</v>
      </c>
    </row>
    <row r="2246" spans="1:7" x14ac:dyDescent="0.25">
      <c r="A2246" s="90" t="s">
        <v>5222</v>
      </c>
      <c r="B2246" s="91" t="s">
        <v>4893</v>
      </c>
      <c r="C2246" s="91" t="s">
        <v>870</v>
      </c>
      <c r="D2246" s="91" t="s">
        <v>5223</v>
      </c>
      <c r="E2246" s="92" t="s">
        <v>5224</v>
      </c>
      <c r="F2246" s="93" t="s">
        <v>297</v>
      </c>
      <c r="G2246" s="94">
        <v>2.0160000000000001E-2</v>
      </c>
    </row>
    <row r="2247" spans="1:7" ht="22.5" x14ac:dyDescent="0.25">
      <c r="A2247" s="90" t="s">
        <v>5225</v>
      </c>
      <c r="B2247" s="91" t="s">
        <v>4893</v>
      </c>
      <c r="C2247" s="91" t="s">
        <v>874</v>
      </c>
      <c r="D2247" s="91" t="s">
        <v>5226</v>
      </c>
      <c r="E2247" s="92" t="s">
        <v>5227</v>
      </c>
      <c r="F2247" s="93" t="s">
        <v>238</v>
      </c>
      <c r="G2247" s="99">
        <v>14</v>
      </c>
    </row>
    <row r="2248" spans="1:7" x14ac:dyDescent="0.25">
      <c r="A2248" s="90"/>
      <c r="B2248" s="91"/>
      <c r="C2248" s="91"/>
      <c r="D2248" s="91"/>
      <c r="E2248" s="103" t="s">
        <v>5228</v>
      </c>
      <c r="F2248" s="93"/>
      <c r="G2248" s="99"/>
    </row>
    <row r="2249" spans="1:7" ht="22.5" x14ac:dyDescent="0.25">
      <c r="A2249" s="90" t="s">
        <v>5229</v>
      </c>
      <c r="B2249" s="91" t="s">
        <v>4893</v>
      </c>
      <c r="C2249" s="91" t="s">
        <v>876</v>
      </c>
      <c r="D2249" s="91" t="s">
        <v>5230</v>
      </c>
      <c r="E2249" s="92" t="s">
        <v>5231</v>
      </c>
      <c r="F2249" s="93" t="s">
        <v>168</v>
      </c>
      <c r="G2249" s="97">
        <v>0.47349999999999998</v>
      </c>
    </row>
    <row r="2250" spans="1:7" x14ac:dyDescent="0.25">
      <c r="A2250" s="90" t="s">
        <v>5232</v>
      </c>
      <c r="B2250" s="91" t="s">
        <v>4893</v>
      </c>
      <c r="C2250" s="91" t="s">
        <v>882</v>
      </c>
      <c r="D2250" s="91" t="s">
        <v>187</v>
      </c>
      <c r="E2250" s="92" t="s">
        <v>188</v>
      </c>
      <c r="F2250" s="93" t="s">
        <v>172</v>
      </c>
      <c r="G2250" s="97">
        <v>8.6365999999999996</v>
      </c>
    </row>
    <row r="2251" spans="1:7" ht="22.5" x14ac:dyDescent="0.25">
      <c r="A2251" s="90" t="s">
        <v>5233</v>
      </c>
      <c r="B2251" s="91" t="s">
        <v>4893</v>
      </c>
      <c r="C2251" s="91" t="s">
        <v>887</v>
      </c>
      <c r="D2251" s="91" t="s">
        <v>5234</v>
      </c>
      <c r="E2251" s="92" t="s">
        <v>5235</v>
      </c>
      <c r="F2251" s="93" t="s">
        <v>168</v>
      </c>
      <c r="G2251" s="94">
        <v>0.31403999999999999</v>
      </c>
    </row>
    <row r="2252" spans="1:7" ht="22.5" x14ac:dyDescent="0.25">
      <c r="A2252" s="90" t="s">
        <v>5236</v>
      </c>
      <c r="B2252" s="91" t="s">
        <v>4893</v>
      </c>
      <c r="C2252" s="91" t="s">
        <v>895</v>
      </c>
      <c r="D2252" s="91" t="s">
        <v>174</v>
      </c>
      <c r="E2252" s="92" t="s">
        <v>175</v>
      </c>
      <c r="F2252" s="93" t="s">
        <v>176</v>
      </c>
      <c r="G2252" s="101">
        <v>596.67600000000004</v>
      </c>
    </row>
    <row r="2253" spans="1:7" x14ac:dyDescent="0.25">
      <c r="A2253" s="90"/>
      <c r="B2253" s="91"/>
      <c r="C2253" s="91"/>
      <c r="D2253" s="91"/>
      <c r="E2253" s="103" t="s">
        <v>5237</v>
      </c>
      <c r="F2253" s="93"/>
      <c r="G2253" s="101"/>
    </row>
    <row r="2254" spans="1:7" x14ac:dyDescent="0.25">
      <c r="A2254" s="90" t="s">
        <v>5238</v>
      </c>
      <c r="B2254" s="91" t="s">
        <v>4893</v>
      </c>
      <c r="C2254" s="91" t="s">
        <v>897</v>
      </c>
      <c r="D2254" s="91" t="s">
        <v>4252</v>
      </c>
      <c r="E2254" s="92" t="s">
        <v>4253</v>
      </c>
      <c r="F2254" s="93" t="s">
        <v>172</v>
      </c>
      <c r="G2254" s="101">
        <v>2.1000000000000001E-2</v>
      </c>
    </row>
    <row r="2255" spans="1:7" x14ac:dyDescent="0.25">
      <c r="A2255" s="90" t="s">
        <v>5239</v>
      </c>
      <c r="B2255" s="91" t="s">
        <v>4893</v>
      </c>
      <c r="C2255" s="91" t="s">
        <v>899</v>
      </c>
      <c r="D2255" s="91" t="s">
        <v>5240</v>
      </c>
      <c r="E2255" s="92" t="s">
        <v>5241</v>
      </c>
      <c r="F2255" s="93" t="s">
        <v>185</v>
      </c>
      <c r="G2255" s="101">
        <v>2.1419999999999999</v>
      </c>
    </row>
    <row r="2256" spans="1:7" ht="22.5" x14ac:dyDescent="0.25">
      <c r="A2256" s="90" t="s">
        <v>5242</v>
      </c>
      <c r="B2256" s="91" t="s">
        <v>4893</v>
      </c>
      <c r="C2256" s="91" t="s">
        <v>901</v>
      </c>
      <c r="D2256" s="91" t="s">
        <v>299</v>
      </c>
      <c r="E2256" s="92" t="s">
        <v>300</v>
      </c>
      <c r="F2256" s="93" t="s">
        <v>172</v>
      </c>
      <c r="G2256" s="101">
        <v>0.152</v>
      </c>
    </row>
    <row r="2257" spans="1:7" x14ac:dyDescent="0.25">
      <c r="A2257" s="90" t="s">
        <v>5243</v>
      </c>
      <c r="B2257" s="91" t="s">
        <v>4893</v>
      </c>
      <c r="C2257" s="91" t="s">
        <v>903</v>
      </c>
      <c r="D2257" s="91" t="s">
        <v>350</v>
      </c>
      <c r="E2257" s="92" t="s">
        <v>5244</v>
      </c>
      <c r="F2257" s="93" t="s">
        <v>185</v>
      </c>
      <c r="G2257" s="98">
        <v>15.3</v>
      </c>
    </row>
    <row r="2258" spans="1:7" x14ac:dyDescent="0.25">
      <c r="A2258" s="90" t="s">
        <v>5245</v>
      </c>
      <c r="B2258" s="91" t="s">
        <v>4893</v>
      </c>
      <c r="C2258" s="91" t="s">
        <v>5246</v>
      </c>
      <c r="D2258" s="91" t="s">
        <v>295</v>
      </c>
      <c r="E2258" s="92" t="s">
        <v>296</v>
      </c>
      <c r="F2258" s="93" t="s">
        <v>297</v>
      </c>
      <c r="G2258" s="97">
        <v>0.1077</v>
      </c>
    </row>
    <row r="2259" spans="1:7" x14ac:dyDescent="0.25">
      <c r="A2259" s="90" t="s">
        <v>5247</v>
      </c>
      <c r="B2259" s="91" t="s">
        <v>4893</v>
      </c>
      <c r="C2259" s="91" t="s">
        <v>5248</v>
      </c>
      <c r="D2259" s="91" t="s">
        <v>331</v>
      </c>
      <c r="E2259" s="92" t="s">
        <v>332</v>
      </c>
      <c r="F2259" s="93" t="s">
        <v>297</v>
      </c>
      <c r="G2259" s="97">
        <v>0.27550000000000002</v>
      </c>
    </row>
    <row r="2260" spans="1:7" x14ac:dyDescent="0.25">
      <c r="A2260" s="90" t="s">
        <v>5249</v>
      </c>
      <c r="B2260" s="91" t="s">
        <v>4893</v>
      </c>
      <c r="C2260" s="91" t="s">
        <v>5250</v>
      </c>
      <c r="D2260" s="91" t="s">
        <v>344</v>
      </c>
      <c r="E2260" s="92" t="s">
        <v>345</v>
      </c>
      <c r="F2260" s="93" t="s">
        <v>297</v>
      </c>
      <c r="G2260" s="97">
        <v>0.2596</v>
      </c>
    </row>
    <row r="2261" spans="1:7" ht="22.5" x14ac:dyDescent="0.25">
      <c r="A2261" s="90" t="s">
        <v>5251</v>
      </c>
      <c r="B2261" s="91" t="s">
        <v>4893</v>
      </c>
      <c r="C2261" s="91" t="s">
        <v>905</v>
      </c>
      <c r="D2261" s="91" t="s">
        <v>5252</v>
      </c>
      <c r="E2261" s="92" t="s">
        <v>5253</v>
      </c>
      <c r="F2261" s="93" t="s">
        <v>363</v>
      </c>
      <c r="G2261" s="101">
        <v>0.26500000000000001</v>
      </c>
    </row>
    <row r="2262" spans="1:7" x14ac:dyDescent="0.25">
      <c r="A2262" s="90"/>
      <c r="B2262" s="91"/>
      <c r="C2262" s="91"/>
      <c r="D2262" s="91"/>
      <c r="E2262" s="103" t="s">
        <v>5254</v>
      </c>
      <c r="F2262" s="93"/>
      <c r="G2262" s="101"/>
    </row>
    <row r="2263" spans="1:7" x14ac:dyDescent="0.25">
      <c r="A2263" s="90" t="s">
        <v>5255</v>
      </c>
      <c r="B2263" s="91" t="s">
        <v>4893</v>
      </c>
      <c r="C2263" s="91" t="s">
        <v>910</v>
      </c>
      <c r="D2263" s="91" t="s">
        <v>4252</v>
      </c>
      <c r="E2263" s="92" t="s">
        <v>4253</v>
      </c>
      <c r="F2263" s="93" t="s">
        <v>172</v>
      </c>
      <c r="G2263" s="101">
        <v>4.4999999999999998E-2</v>
      </c>
    </row>
    <row r="2264" spans="1:7" x14ac:dyDescent="0.25">
      <c r="A2264" s="90" t="s">
        <v>5256</v>
      </c>
      <c r="B2264" s="91" t="s">
        <v>4893</v>
      </c>
      <c r="C2264" s="91" t="s">
        <v>912</v>
      </c>
      <c r="D2264" s="91" t="s">
        <v>5240</v>
      </c>
      <c r="E2264" s="92" t="s">
        <v>5241</v>
      </c>
      <c r="F2264" s="93" t="s">
        <v>185</v>
      </c>
      <c r="G2264" s="100">
        <v>4.59</v>
      </c>
    </row>
    <row r="2265" spans="1:7" ht="22.5" x14ac:dyDescent="0.25">
      <c r="A2265" s="90" t="s">
        <v>5257</v>
      </c>
      <c r="B2265" s="91" t="s">
        <v>4893</v>
      </c>
      <c r="C2265" s="91" t="s">
        <v>914</v>
      </c>
      <c r="D2265" s="91" t="s">
        <v>299</v>
      </c>
      <c r="E2265" s="92" t="s">
        <v>300</v>
      </c>
      <c r="F2265" s="93" t="s">
        <v>172</v>
      </c>
      <c r="G2265" s="101">
        <v>0.33300000000000002</v>
      </c>
    </row>
    <row r="2266" spans="1:7" x14ac:dyDescent="0.25">
      <c r="A2266" s="90" t="s">
        <v>5258</v>
      </c>
      <c r="B2266" s="91" t="s">
        <v>4893</v>
      </c>
      <c r="C2266" s="91" t="s">
        <v>5259</v>
      </c>
      <c r="D2266" s="91" t="s">
        <v>350</v>
      </c>
      <c r="E2266" s="92" t="s">
        <v>5244</v>
      </c>
      <c r="F2266" s="93" t="s">
        <v>185</v>
      </c>
      <c r="G2266" s="98">
        <v>33.799999999999997</v>
      </c>
    </row>
    <row r="2267" spans="1:7" x14ac:dyDescent="0.25">
      <c r="A2267" s="90" t="s">
        <v>5260</v>
      </c>
      <c r="B2267" s="91" t="s">
        <v>4893</v>
      </c>
      <c r="C2267" s="91" t="s">
        <v>5261</v>
      </c>
      <c r="D2267" s="91" t="s">
        <v>295</v>
      </c>
      <c r="E2267" s="92" t="s">
        <v>296</v>
      </c>
      <c r="F2267" s="93" t="s">
        <v>297</v>
      </c>
      <c r="G2267" s="97">
        <v>0.23480000000000001</v>
      </c>
    </row>
    <row r="2268" spans="1:7" x14ac:dyDescent="0.25">
      <c r="A2268" s="90" t="s">
        <v>5262</v>
      </c>
      <c r="B2268" s="91" t="s">
        <v>4893</v>
      </c>
      <c r="C2268" s="91" t="s">
        <v>5263</v>
      </c>
      <c r="D2268" s="91" t="s">
        <v>331</v>
      </c>
      <c r="E2268" s="92" t="s">
        <v>332</v>
      </c>
      <c r="F2268" s="93" t="s">
        <v>297</v>
      </c>
      <c r="G2268" s="97">
        <v>0.60040000000000004</v>
      </c>
    </row>
    <row r="2269" spans="1:7" x14ac:dyDescent="0.25">
      <c r="A2269" s="90" t="s">
        <v>5264</v>
      </c>
      <c r="B2269" s="91" t="s">
        <v>4893</v>
      </c>
      <c r="C2269" s="91" t="s">
        <v>5265</v>
      </c>
      <c r="D2269" s="91" t="s">
        <v>344</v>
      </c>
      <c r="E2269" s="92" t="s">
        <v>345</v>
      </c>
      <c r="F2269" s="93" t="s">
        <v>297</v>
      </c>
      <c r="G2269" s="97">
        <v>0.53190000000000004</v>
      </c>
    </row>
    <row r="2270" spans="1:7" ht="22.5" x14ac:dyDescent="0.25">
      <c r="A2270" s="90" t="s">
        <v>5266</v>
      </c>
      <c r="B2270" s="91" t="s">
        <v>4893</v>
      </c>
      <c r="C2270" s="91" t="s">
        <v>916</v>
      </c>
      <c r="D2270" s="91" t="s">
        <v>5252</v>
      </c>
      <c r="E2270" s="92" t="s">
        <v>5253</v>
      </c>
      <c r="F2270" s="93" t="s">
        <v>363</v>
      </c>
      <c r="G2270" s="101">
        <v>0.878</v>
      </c>
    </row>
    <row r="2271" spans="1:7" x14ac:dyDescent="0.25">
      <c r="A2271" s="90"/>
      <c r="B2271" s="91"/>
      <c r="C2271" s="91"/>
      <c r="D2271" s="91"/>
      <c r="E2271" s="103" t="s">
        <v>5267</v>
      </c>
      <c r="F2271" s="93"/>
      <c r="G2271" s="101"/>
    </row>
    <row r="2272" spans="1:7" x14ac:dyDescent="0.25">
      <c r="A2272" s="90" t="s">
        <v>5268</v>
      </c>
      <c r="B2272" s="91" t="s">
        <v>4893</v>
      </c>
      <c r="C2272" s="91" t="s">
        <v>918</v>
      </c>
      <c r="D2272" s="91" t="s">
        <v>4252</v>
      </c>
      <c r="E2272" s="92" t="s">
        <v>4253</v>
      </c>
      <c r="F2272" s="93" t="s">
        <v>172</v>
      </c>
      <c r="G2272" s="101">
        <v>9.7000000000000003E-2</v>
      </c>
    </row>
    <row r="2273" spans="1:7" x14ac:dyDescent="0.25">
      <c r="A2273" s="90" t="s">
        <v>5269</v>
      </c>
      <c r="B2273" s="91" t="s">
        <v>4893</v>
      </c>
      <c r="C2273" s="91" t="s">
        <v>5270</v>
      </c>
      <c r="D2273" s="91" t="s">
        <v>5240</v>
      </c>
      <c r="E2273" s="92" t="s">
        <v>5241</v>
      </c>
      <c r="F2273" s="93" t="s">
        <v>185</v>
      </c>
      <c r="G2273" s="101">
        <v>9.8940000000000001</v>
      </c>
    </row>
    <row r="2274" spans="1:7" ht="22.5" x14ac:dyDescent="0.25">
      <c r="A2274" s="90" t="s">
        <v>5271</v>
      </c>
      <c r="B2274" s="91" t="s">
        <v>4893</v>
      </c>
      <c r="C2274" s="91" t="s">
        <v>922</v>
      </c>
      <c r="D2274" s="91" t="s">
        <v>299</v>
      </c>
      <c r="E2274" s="92" t="s">
        <v>300</v>
      </c>
      <c r="F2274" s="93" t="s">
        <v>172</v>
      </c>
      <c r="G2274" s="101">
        <v>0.53900000000000003</v>
      </c>
    </row>
    <row r="2275" spans="1:7" x14ac:dyDescent="0.25">
      <c r="A2275" s="90" t="s">
        <v>5272</v>
      </c>
      <c r="B2275" s="91" t="s">
        <v>4893</v>
      </c>
      <c r="C2275" s="91" t="s">
        <v>924</v>
      </c>
      <c r="D2275" s="91" t="s">
        <v>350</v>
      </c>
      <c r="E2275" s="92" t="s">
        <v>5244</v>
      </c>
      <c r="F2275" s="93" t="s">
        <v>185</v>
      </c>
      <c r="G2275" s="97">
        <v>54.708500000000001</v>
      </c>
    </row>
    <row r="2276" spans="1:7" x14ac:dyDescent="0.25">
      <c r="A2276" s="90" t="s">
        <v>5273</v>
      </c>
      <c r="B2276" s="91" t="s">
        <v>4893</v>
      </c>
      <c r="C2276" s="91" t="s">
        <v>5274</v>
      </c>
      <c r="D2276" s="91" t="s">
        <v>295</v>
      </c>
      <c r="E2276" s="92" t="s">
        <v>296</v>
      </c>
      <c r="F2276" s="93" t="s">
        <v>297</v>
      </c>
      <c r="G2276" s="97">
        <v>0.63580000000000003</v>
      </c>
    </row>
    <row r="2277" spans="1:7" x14ac:dyDescent="0.25">
      <c r="A2277" s="90" t="s">
        <v>5275</v>
      </c>
      <c r="B2277" s="91" t="s">
        <v>4893</v>
      </c>
      <c r="C2277" s="91" t="s">
        <v>5276</v>
      </c>
      <c r="D2277" s="91" t="s">
        <v>331</v>
      </c>
      <c r="E2277" s="92" t="s">
        <v>332</v>
      </c>
      <c r="F2277" s="93" t="s">
        <v>297</v>
      </c>
      <c r="G2277" s="97">
        <v>1.0194000000000001</v>
      </c>
    </row>
    <row r="2278" spans="1:7" x14ac:dyDescent="0.25">
      <c r="A2278" s="90" t="s">
        <v>5277</v>
      </c>
      <c r="B2278" s="91" t="s">
        <v>4893</v>
      </c>
      <c r="C2278" s="91" t="s">
        <v>5278</v>
      </c>
      <c r="D2278" s="91" t="s">
        <v>337</v>
      </c>
      <c r="E2278" s="92" t="s">
        <v>338</v>
      </c>
      <c r="F2278" s="93" t="s">
        <v>297</v>
      </c>
      <c r="G2278" s="97">
        <v>0.1973</v>
      </c>
    </row>
    <row r="2279" spans="1:7" x14ac:dyDescent="0.25">
      <c r="A2279" s="90" t="s">
        <v>5279</v>
      </c>
      <c r="B2279" s="91" t="s">
        <v>4893</v>
      </c>
      <c r="C2279" s="91" t="s">
        <v>5280</v>
      </c>
      <c r="D2279" s="91" t="s">
        <v>344</v>
      </c>
      <c r="E2279" s="92" t="s">
        <v>345</v>
      </c>
      <c r="F2279" s="93" t="s">
        <v>297</v>
      </c>
      <c r="G2279" s="97">
        <v>1.1446000000000001</v>
      </c>
    </row>
    <row r="2280" spans="1:7" ht="22.5" x14ac:dyDescent="0.25">
      <c r="A2280" s="90" t="s">
        <v>5281</v>
      </c>
      <c r="B2280" s="91" t="s">
        <v>4893</v>
      </c>
      <c r="C2280" s="91" t="s">
        <v>926</v>
      </c>
      <c r="D2280" s="91" t="s">
        <v>5252</v>
      </c>
      <c r="E2280" s="92" t="s">
        <v>5253</v>
      </c>
      <c r="F2280" s="93" t="s">
        <v>363</v>
      </c>
      <c r="G2280" s="101">
        <v>1.5920000000000001</v>
      </c>
    </row>
    <row r="2281" spans="1:7" x14ac:dyDescent="0.25">
      <c r="A2281" s="90"/>
      <c r="B2281" s="91"/>
      <c r="C2281" s="91"/>
      <c r="D2281" s="91"/>
      <c r="E2281" s="103" t="s">
        <v>5282</v>
      </c>
      <c r="F2281" s="93"/>
      <c r="G2281" s="101"/>
    </row>
    <row r="2282" spans="1:7" x14ac:dyDescent="0.25">
      <c r="A2282" s="90" t="s">
        <v>5283</v>
      </c>
      <c r="B2282" s="91" t="s">
        <v>4893</v>
      </c>
      <c r="C2282" s="91" t="s">
        <v>930</v>
      </c>
      <c r="D2282" s="91" t="s">
        <v>4252</v>
      </c>
      <c r="E2282" s="92" t="s">
        <v>4253</v>
      </c>
      <c r="F2282" s="93" t="s">
        <v>172</v>
      </c>
      <c r="G2282" s="101">
        <v>0.17499999999999999</v>
      </c>
    </row>
    <row r="2283" spans="1:7" x14ac:dyDescent="0.25">
      <c r="A2283" s="90" t="s">
        <v>5284</v>
      </c>
      <c r="B2283" s="91" t="s">
        <v>4893</v>
      </c>
      <c r="C2283" s="91" t="s">
        <v>934</v>
      </c>
      <c r="D2283" s="91" t="s">
        <v>5240</v>
      </c>
      <c r="E2283" s="92" t="s">
        <v>5241</v>
      </c>
      <c r="F2283" s="93" t="s">
        <v>185</v>
      </c>
      <c r="G2283" s="100">
        <v>17.850000000000001</v>
      </c>
    </row>
    <row r="2284" spans="1:7" ht="22.5" x14ac:dyDescent="0.25">
      <c r="A2284" s="90" t="s">
        <v>5285</v>
      </c>
      <c r="B2284" s="91" t="s">
        <v>4893</v>
      </c>
      <c r="C2284" s="91" t="s">
        <v>943</v>
      </c>
      <c r="D2284" s="91" t="s">
        <v>299</v>
      </c>
      <c r="E2284" s="92" t="s">
        <v>300</v>
      </c>
      <c r="F2284" s="93" t="s">
        <v>172</v>
      </c>
      <c r="G2284" s="100">
        <v>1.43</v>
      </c>
    </row>
    <row r="2285" spans="1:7" x14ac:dyDescent="0.25">
      <c r="A2285" s="90" t="s">
        <v>5286</v>
      </c>
      <c r="B2285" s="91" t="s">
        <v>4893</v>
      </c>
      <c r="C2285" s="91" t="s">
        <v>945</v>
      </c>
      <c r="D2285" s="91" t="s">
        <v>350</v>
      </c>
      <c r="E2285" s="92" t="s">
        <v>5244</v>
      </c>
      <c r="F2285" s="93" t="s">
        <v>185</v>
      </c>
      <c r="G2285" s="101">
        <v>145.14500000000001</v>
      </c>
    </row>
    <row r="2286" spans="1:7" x14ac:dyDescent="0.25">
      <c r="A2286" s="90" t="s">
        <v>5287</v>
      </c>
      <c r="B2286" s="91" t="s">
        <v>4893</v>
      </c>
      <c r="C2286" s="91" t="s">
        <v>5288</v>
      </c>
      <c r="D2286" s="91" t="s">
        <v>295</v>
      </c>
      <c r="E2286" s="92" t="s">
        <v>296</v>
      </c>
      <c r="F2286" s="93" t="s">
        <v>297</v>
      </c>
      <c r="G2286" s="97">
        <v>1.5327999999999999</v>
      </c>
    </row>
    <row r="2287" spans="1:7" x14ac:dyDescent="0.25">
      <c r="A2287" s="90" t="s">
        <v>5289</v>
      </c>
      <c r="B2287" s="91" t="s">
        <v>4893</v>
      </c>
      <c r="C2287" s="91" t="s">
        <v>5290</v>
      </c>
      <c r="D2287" s="91" t="s">
        <v>331</v>
      </c>
      <c r="E2287" s="92" t="s">
        <v>332</v>
      </c>
      <c r="F2287" s="93" t="s">
        <v>297</v>
      </c>
      <c r="G2287" s="97">
        <v>2.4018000000000002</v>
      </c>
    </row>
    <row r="2288" spans="1:7" x14ac:dyDescent="0.25">
      <c r="A2288" s="90" t="s">
        <v>5291</v>
      </c>
      <c r="B2288" s="91" t="s">
        <v>4893</v>
      </c>
      <c r="C2288" s="91" t="s">
        <v>5292</v>
      </c>
      <c r="D2288" s="91" t="s">
        <v>337</v>
      </c>
      <c r="E2288" s="92" t="s">
        <v>338</v>
      </c>
      <c r="F2288" s="93" t="s">
        <v>297</v>
      </c>
      <c r="G2288" s="97">
        <v>0.12230000000000001</v>
      </c>
    </row>
    <row r="2289" spans="1:7" x14ac:dyDescent="0.25">
      <c r="A2289" s="90" t="s">
        <v>5293</v>
      </c>
      <c r="B2289" s="91" t="s">
        <v>4893</v>
      </c>
      <c r="C2289" s="91" t="s">
        <v>5294</v>
      </c>
      <c r="D2289" s="91" t="s">
        <v>320</v>
      </c>
      <c r="E2289" s="92" t="s">
        <v>321</v>
      </c>
      <c r="F2289" s="93" t="s">
        <v>297</v>
      </c>
      <c r="G2289" s="97">
        <v>0.51380000000000003</v>
      </c>
    </row>
    <row r="2290" spans="1:7" x14ac:dyDescent="0.25">
      <c r="A2290" s="90" t="s">
        <v>5295</v>
      </c>
      <c r="B2290" s="91" t="s">
        <v>4893</v>
      </c>
      <c r="C2290" s="91" t="s">
        <v>5296</v>
      </c>
      <c r="D2290" s="91" t="s">
        <v>4720</v>
      </c>
      <c r="E2290" s="92" t="s">
        <v>4721</v>
      </c>
      <c r="F2290" s="93" t="s">
        <v>297</v>
      </c>
      <c r="G2290" s="97">
        <v>1.4431</v>
      </c>
    </row>
    <row r="2291" spans="1:7" x14ac:dyDescent="0.25">
      <c r="A2291" s="90" t="s">
        <v>5297</v>
      </c>
      <c r="B2291" s="91" t="s">
        <v>4893</v>
      </c>
      <c r="C2291" s="91" t="s">
        <v>5298</v>
      </c>
      <c r="D2291" s="91" t="s">
        <v>344</v>
      </c>
      <c r="E2291" s="92" t="s">
        <v>345</v>
      </c>
      <c r="F2291" s="93" t="s">
        <v>297</v>
      </c>
      <c r="G2291" s="97">
        <v>2.6335999999999999</v>
      </c>
    </row>
    <row r="2292" spans="1:7" ht="22.5" x14ac:dyDescent="0.25">
      <c r="A2292" s="90" t="s">
        <v>5299</v>
      </c>
      <c r="B2292" s="91" t="s">
        <v>4893</v>
      </c>
      <c r="C2292" s="91" t="s">
        <v>947</v>
      </c>
      <c r="D2292" s="91" t="s">
        <v>5252</v>
      </c>
      <c r="E2292" s="92" t="s">
        <v>5253</v>
      </c>
      <c r="F2292" s="93" t="s">
        <v>363</v>
      </c>
      <c r="G2292" s="101">
        <v>2.5640000000000001</v>
      </c>
    </row>
    <row r="2293" spans="1:7" x14ac:dyDescent="0.25">
      <c r="A2293" s="90"/>
      <c r="B2293" s="91"/>
      <c r="C2293" s="91"/>
      <c r="D2293" s="91"/>
      <c r="E2293" s="103" t="s">
        <v>5300</v>
      </c>
      <c r="F2293" s="93"/>
      <c r="G2293" s="101"/>
    </row>
    <row r="2294" spans="1:7" x14ac:dyDescent="0.25">
      <c r="A2294" s="90" t="s">
        <v>5301</v>
      </c>
      <c r="B2294" s="91" t="s">
        <v>4893</v>
      </c>
      <c r="C2294" s="91" t="s">
        <v>949</v>
      </c>
      <c r="D2294" s="91" t="s">
        <v>4252</v>
      </c>
      <c r="E2294" s="92" t="s">
        <v>4253</v>
      </c>
      <c r="F2294" s="93" t="s">
        <v>172</v>
      </c>
      <c r="G2294" s="101">
        <v>0.16400000000000001</v>
      </c>
    </row>
    <row r="2295" spans="1:7" x14ac:dyDescent="0.25">
      <c r="A2295" s="90" t="s">
        <v>5302</v>
      </c>
      <c r="B2295" s="91" t="s">
        <v>4893</v>
      </c>
      <c r="C2295" s="91" t="s">
        <v>951</v>
      </c>
      <c r="D2295" s="91" t="s">
        <v>5240</v>
      </c>
      <c r="E2295" s="92" t="s">
        <v>5241</v>
      </c>
      <c r="F2295" s="93" t="s">
        <v>185</v>
      </c>
      <c r="G2295" s="101">
        <v>16.728000000000002</v>
      </c>
    </row>
    <row r="2296" spans="1:7" ht="22.5" x14ac:dyDescent="0.25">
      <c r="A2296" s="90" t="s">
        <v>5303</v>
      </c>
      <c r="B2296" s="91" t="s">
        <v>4893</v>
      </c>
      <c r="C2296" s="91" t="s">
        <v>953</v>
      </c>
      <c r="D2296" s="91" t="s">
        <v>299</v>
      </c>
      <c r="E2296" s="92" t="s">
        <v>300</v>
      </c>
      <c r="F2296" s="93" t="s">
        <v>172</v>
      </c>
      <c r="G2296" s="101">
        <v>1.1839999999999999</v>
      </c>
    </row>
    <row r="2297" spans="1:7" x14ac:dyDescent="0.25">
      <c r="A2297" s="90" t="s">
        <v>5304</v>
      </c>
      <c r="B2297" s="91" t="s">
        <v>4893</v>
      </c>
      <c r="C2297" s="91" t="s">
        <v>955</v>
      </c>
      <c r="D2297" s="91" t="s">
        <v>350</v>
      </c>
      <c r="E2297" s="92" t="s">
        <v>5244</v>
      </c>
      <c r="F2297" s="93" t="s">
        <v>185</v>
      </c>
      <c r="G2297" s="101">
        <v>120.176</v>
      </c>
    </row>
    <row r="2298" spans="1:7" x14ac:dyDescent="0.25">
      <c r="A2298" s="90" t="s">
        <v>5305</v>
      </c>
      <c r="B2298" s="91" t="s">
        <v>4893</v>
      </c>
      <c r="C2298" s="91" t="s">
        <v>5306</v>
      </c>
      <c r="D2298" s="91" t="s">
        <v>295</v>
      </c>
      <c r="E2298" s="92" t="s">
        <v>296</v>
      </c>
      <c r="F2298" s="93" t="s">
        <v>297</v>
      </c>
      <c r="G2298" s="97">
        <v>1.8931</v>
      </c>
    </row>
    <row r="2299" spans="1:7" x14ac:dyDescent="0.25">
      <c r="A2299" s="90" t="s">
        <v>5307</v>
      </c>
      <c r="B2299" s="91" t="s">
        <v>4893</v>
      </c>
      <c r="C2299" s="91" t="s">
        <v>5308</v>
      </c>
      <c r="D2299" s="91" t="s">
        <v>331</v>
      </c>
      <c r="E2299" s="92" t="s">
        <v>332</v>
      </c>
      <c r="F2299" s="93" t="s">
        <v>297</v>
      </c>
      <c r="G2299" s="97">
        <v>1.9739</v>
      </c>
    </row>
    <row r="2300" spans="1:7" x14ac:dyDescent="0.25">
      <c r="A2300" s="90" t="s">
        <v>5309</v>
      </c>
      <c r="B2300" s="91" t="s">
        <v>4893</v>
      </c>
      <c r="C2300" s="91" t="s">
        <v>5310</v>
      </c>
      <c r="D2300" s="91" t="s">
        <v>320</v>
      </c>
      <c r="E2300" s="92" t="s">
        <v>321</v>
      </c>
      <c r="F2300" s="93" t="s">
        <v>297</v>
      </c>
      <c r="G2300" s="97">
        <v>2.2782</v>
      </c>
    </row>
    <row r="2301" spans="1:7" x14ac:dyDescent="0.25">
      <c r="A2301" s="90" t="s">
        <v>5311</v>
      </c>
      <c r="B2301" s="91" t="s">
        <v>4893</v>
      </c>
      <c r="C2301" s="91" t="s">
        <v>5312</v>
      </c>
      <c r="D2301" s="91" t="s">
        <v>344</v>
      </c>
      <c r="E2301" s="92" t="s">
        <v>345</v>
      </c>
      <c r="F2301" s="93" t="s">
        <v>297</v>
      </c>
      <c r="G2301" s="97">
        <v>1.9298999999999999</v>
      </c>
    </row>
    <row r="2302" spans="1:7" ht="22.5" x14ac:dyDescent="0.25">
      <c r="A2302" s="90" t="s">
        <v>5313</v>
      </c>
      <c r="B2302" s="91" t="s">
        <v>4893</v>
      </c>
      <c r="C2302" s="91" t="s">
        <v>957</v>
      </c>
      <c r="D2302" s="91" t="s">
        <v>5252</v>
      </c>
      <c r="E2302" s="92" t="s">
        <v>5253</v>
      </c>
      <c r="F2302" s="93" t="s">
        <v>363</v>
      </c>
      <c r="G2302" s="101">
        <v>2.3679999999999999</v>
      </c>
    </row>
    <row r="2303" spans="1:7" x14ac:dyDescent="0.25">
      <c r="A2303" s="90"/>
      <c r="B2303" s="91"/>
      <c r="C2303" s="91"/>
      <c r="D2303" s="91"/>
      <c r="E2303" s="103" t="s">
        <v>5314</v>
      </c>
      <c r="F2303" s="93"/>
      <c r="G2303" s="101"/>
    </row>
    <row r="2304" spans="1:7" x14ac:dyDescent="0.25">
      <c r="A2304" s="90" t="s">
        <v>5315</v>
      </c>
      <c r="B2304" s="91" t="s">
        <v>4893</v>
      </c>
      <c r="C2304" s="91" t="s">
        <v>959</v>
      </c>
      <c r="D2304" s="91" t="s">
        <v>4252</v>
      </c>
      <c r="E2304" s="92" t="s">
        <v>4253</v>
      </c>
      <c r="F2304" s="93" t="s">
        <v>172</v>
      </c>
      <c r="G2304" s="101">
        <v>1.7999999999999999E-2</v>
      </c>
    </row>
    <row r="2305" spans="1:7" x14ac:dyDescent="0.25">
      <c r="A2305" s="90" t="s">
        <v>5316</v>
      </c>
      <c r="B2305" s="91" t="s">
        <v>4893</v>
      </c>
      <c r="C2305" s="91" t="s">
        <v>961</v>
      </c>
      <c r="D2305" s="91" t="s">
        <v>5240</v>
      </c>
      <c r="E2305" s="92" t="s">
        <v>5241</v>
      </c>
      <c r="F2305" s="93" t="s">
        <v>185</v>
      </c>
      <c r="G2305" s="101">
        <v>1.8360000000000001</v>
      </c>
    </row>
    <row r="2306" spans="1:7" ht="22.5" x14ac:dyDescent="0.25">
      <c r="A2306" s="90" t="s">
        <v>5317</v>
      </c>
      <c r="B2306" s="91" t="s">
        <v>4893</v>
      </c>
      <c r="C2306" s="91" t="s">
        <v>966</v>
      </c>
      <c r="D2306" s="91" t="s">
        <v>299</v>
      </c>
      <c r="E2306" s="92" t="s">
        <v>300</v>
      </c>
      <c r="F2306" s="93" t="s">
        <v>172</v>
      </c>
      <c r="G2306" s="101">
        <v>0.115</v>
      </c>
    </row>
    <row r="2307" spans="1:7" x14ac:dyDescent="0.25">
      <c r="A2307" s="90" t="s">
        <v>5318</v>
      </c>
      <c r="B2307" s="91" t="s">
        <v>4893</v>
      </c>
      <c r="C2307" s="91" t="s">
        <v>968</v>
      </c>
      <c r="D2307" s="91" t="s">
        <v>350</v>
      </c>
      <c r="E2307" s="92" t="s">
        <v>5244</v>
      </c>
      <c r="F2307" s="93" t="s">
        <v>185</v>
      </c>
      <c r="G2307" s="97">
        <v>11.672499999999999</v>
      </c>
    </row>
    <row r="2308" spans="1:7" x14ac:dyDescent="0.25">
      <c r="A2308" s="90" t="s">
        <v>5319</v>
      </c>
      <c r="B2308" s="91" t="s">
        <v>4893</v>
      </c>
      <c r="C2308" s="91" t="s">
        <v>5320</v>
      </c>
      <c r="D2308" s="91" t="s">
        <v>295</v>
      </c>
      <c r="E2308" s="92" t="s">
        <v>296</v>
      </c>
      <c r="F2308" s="93" t="s">
        <v>297</v>
      </c>
      <c r="G2308" s="97">
        <v>9.1700000000000004E-2</v>
      </c>
    </row>
    <row r="2309" spans="1:7" x14ac:dyDescent="0.25">
      <c r="A2309" s="90" t="s">
        <v>5321</v>
      </c>
      <c r="B2309" s="91" t="s">
        <v>4893</v>
      </c>
      <c r="C2309" s="91" t="s">
        <v>5322</v>
      </c>
      <c r="D2309" s="91" t="s">
        <v>331</v>
      </c>
      <c r="E2309" s="92" t="s">
        <v>332</v>
      </c>
      <c r="F2309" s="93" t="s">
        <v>297</v>
      </c>
      <c r="G2309" s="97">
        <v>0.19389999999999999</v>
      </c>
    </row>
    <row r="2310" spans="1:7" x14ac:dyDescent="0.25">
      <c r="A2310" s="90" t="s">
        <v>5323</v>
      </c>
      <c r="B2310" s="91" t="s">
        <v>4893</v>
      </c>
      <c r="C2310" s="91" t="s">
        <v>5324</v>
      </c>
      <c r="D2310" s="91" t="s">
        <v>344</v>
      </c>
      <c r="E2310" s="92" t="s">
        <v>345</v>
      </c>
      <c r="F2310" s="93" t="s">
        <v>297</v>
      </c>
      <c r="G2310" s="97">
        <v>0.23050000000000001</v>
      </c>
    </row>
    <row r="2311" spans="1:7" ht="22.5" x14ac:dyDescent="0.25">
      <c r="A2311" s="90" t="s">
        <v>5325</v>
      </c>
      <c r="B2311" s="91" t="s">
        <v>4893</v>
      </c>
      <c r="C2311" s="91" t="s">
        <v>970</v>
      </c>
      <c r="D2311" s="91" t="s">
        <v>5252</v>
      </c>
      <c r="E2311" s="92" t="s">
        <v>5253</v>
      </c>
      <c r="F2311" s="93" t="s">
        <v>363</v>
      </c>
      <c r="G2311" s="101">
        <v>0.28299999999999997</v>
      </c>
    </row>
    <row r="2312" spans="1:7" x14ac:dyDescent="0.25">
      <c r="A2312" s="90"/>
      <c r="B2312" s="91"/>
      <c r="C2312" s="91"/>
      <c r="D2312" s="91"/>
      <c r="E2312" s="103" t="s">
        <v>5326</v>
      </c>
      <c r="F2312" s="93"/>
      <c r="G2312" s="101"/>
    </row>
    <row r="2313" spans="1:7" x14ac:dyDescent="0.25">
      <c r="A2313" s="90" t="s">
        <v>5327</v>
      </c>
      <c r="B2313" s="91" t="s">
        <v>4893</v>
      </c>
      <c r="C2313" s="91" t="s">
        <v>972</v>
      </c>
      <c r="D2313" s="91" t="s">
        <v>4252</v>
      </c>
      <c r="E2313" s="92" t="s">
        <v>4253</v>
      </c>
      <c r="F2313" s="93" t="s">
        <v>172</v>
      </c>
      <c r="G2313" s="101">
        <v>1.6E-2</v>
      </c>
    </row>
    <row r="2314" spans="1:7" x14ac:dyDescent="0.25">
      <c r="A2314" s="90" t="s">
        <v>5328</v>
      </c>
      <c r="B2314" s="91" t="s">
        <v>4893</v>
      </c>
      <c r="C2314" s="91" t="s">
        <v>5329</v>
      </c>
      <c r="D2314" s="91" t="s">
        <v>5240</v>
      </c>
      <c r="E2314" s="92" t="s">
        <v>5241</v>
      </c>
      <c r="F2314" s="93" t="s">
        <v>185</v>
      </c>
      <c r="G2314" s="101">
        <v>1.6319999999999999</v>
      </c>
    </row>
    <row r="2315" spans="1:7" ht="22.5" x14ac:dyDescent="0.25">
      <c r="A2315" s="90" t="s">
        <v>5330</v>
      </c>
      <c r="B2315" s="91" t="s">
        <v>4893</v>
      </c>
      <c r="C2315" s="91" t="s">
        <v>974</v>
      </c>
      <c r="D2315" s="91" t="s">
        <v>299</v>
      </c>
      <c r="E2315" s="92" t="s">
        <v>300</v>
      </c>
      <c r="F2315" s="93" t="s">
        <v>172</v>
      </c>
      <c r="G2315" s="101">
        <v>0.10199999999999999</v>
      </c>
    </row>
    <row r="2316" spans="1:7" x14ac:dyDescent="0.25">
      <c r="A2316" s="90" t="s">
        <v>5331</v>
      </c>
      <c r="B2316" s="91" t="s">
        <v>4893</v>
      </c>
      <c r="C2316" s="91" t="s">
        <v>976</v>
      </c>
      <c r="D2316" s="91" t="s">
        <v>350</v>
      </c>
      <c r="E2316" s="92" t="s">
        <v>5244</v>
      </c>
      <c r="F2316" s="93" t="s">
        <v>185</v>
      </c>
      <c r="G2316" s="101">
        <v>10.353</v>
      </c>
    </row>
    <row r="2317" spans="1:7" x14ac:dyDescent="0.25">
      <c r="A2317" s="90" t="s">
        <v>5332</v>
      </c>
      <c r="B2317" s="91" t="s">
        <v>4893</v>
      </c>
      <c r="C2317" s="91" t="s">
        <v>5333</v>
      </c>
      <c r="D2317" s="91" t="s">
        <v>295</v>
      </c>
      <c r="E2317" s="92" t="s">
        <v>296</v>
      </c>
      <c r="F2317" s="93" t="s">
        <v>297</v>
      </c>
      <c r="G2317" s="97">
        <v>8.5500000000000007E-2</v>
      </c>
    </row>
    <row r="2318" spans="1:7" x14ac:dyDescent="0.25">
      <c r="A2318" s="90" t="s">
        <v>5334</v>
      </c>
      <c r="B2318" s="91" t="s">
        <v>4893</v>
      </c>
      <c r="C2318" s="91" t="s">
        <v>5335</v>
      </c>
      <c r="D2318" s="91" t="s">
        <v>331</v>
      </c>
      <c r="E2318" s="92" t="s">
        <v>332</v>
      </c>
      <c r="F2318" s="93" t="s">
        <v>297</v>
      </c>
      <c r="G2318" s="97">
        <v>0.1653</v>
      </c>
    </row>
    <row r="2319" spans="1:7" x14ac:dyDescent="0.25">
      <c r="A2319" s="90" t="s">
        <v>5336</v>
      </c>
      <c r="B2319" s="91" t="s">
        <v>4893</v>
      </c>
      <c r="C2319" s="91" t="s">
        <v>5337</v>
      </c>
      <c r="D2319" s="91" t="s">
        <v>344</v>
      </c>
      <c r="E2319" s="92" t="s">
        <v>345</v>
      </c>
      <c r="F2319" s="93" t="s">
        <v>297</v>
      </c>
      <c r="G2319" s="97">
        <v>0.20619999999999999</v>
      </c>
    </row>
    <row r="2320" spans="1:7" ht="22.5" x14ac:dyDescent="0.25">
      <c r="A2320" s="90" t="s">
        <v>5338</v>
      </c>
      <c r="B2320" s="91" t="s">
        <v>4893</v>
      </c>
      <c r="C2320" s="91" t="s">
        <v>978</v>
      </c>
      <c r="D2320" s="91" t="s">
        <v>5252</v>
      </c>
      <c r="E2320" s="92" t="s">
        <v>5253</v>
      </c>
      <c r="F2320" s="93" t="s">
        <v>363</v>
      </c>
      <c r="G2320" s="101">
        <v>0.22700000000000001</v>
      </c>
    </row>
    <row r="2321" spans="1:7" x14ac:dyDescent="0.25">
      <c r="A2321" s="90"/>
      <c r="B2321" s="91"/>
      <c r="C2321" s="91"/>
      <c r="D2321" s="91"/>
      <c r="E2321" s="103" t="s">
        <v>5339</v>
      </c>
      <c r="F2321" s="93"/>
      <c r="G2321" s="101"/>
    </row>
    <row r="2322" spans="1:7" x14ac:dyDescent="0.25">
      <c r="A2322" s="90" t="s">
        <v>5340</v>
      </c>
      <c r="B2322" s="91" t="s">
        <v>4893</v>
      </c>
      <c r="C2322" s="91" t="s">
        <v>982</v>
      </c>
      <c r="D2322" s="91" t="s">
        <v>4252</v>
      </c>
      <c r="E2322" s="92" t="s">
        <v>4253</v>
      </c>
      <c r="F2322" s="93" t="s">
        <v>172</v>
      </c>
      <c r="G2322" s="101">
        <v>3.7999999999999999E-2</v>
      </c>
    </row>
    <row r="2323" spans="1:7" x14ac:dyDescent="0.25">
      <c r="A2323" s="90" t="s">
        <v>5341</v>
      </c>
      <c r="B2323" s="91" t="s">
        <v>4893</v>
      </c>
      <c r="C2323" s="91" t="s">
        <v>984</v>
      </c>
      <c r="D2323" s="91" t="s">
        <v>5240</v>
      </c>
      <c r="E2323" s="92" t="s">
        <v>5241</v>
      </c>
      <c r="F2323" s="93" t="s">
        <v>185</v>
      </c>
      <c r="G2323" s="101">
        <v>3.8759999999999999</v>
      </c>
    </row>
    <row r="2324" spans="1:7" ht="22.5" x14ac:dyDescent="0.25">
      <c r="A2324" s="90" t="s">
        <v>5342</v>
      </c>
      <c r="B2324" s="91" t="s">
        <v>4893</v>
      </c>
      <c r="C2324" s="91" t="s">
        <v>990</v>
      </c>
      <c r="D2324" s="91" t="s">
        <v>299</v>
      </c>
      <c r="E2324" s="92" t="s">
        <v>300</v>
      </c>
      <c r="F2324" s="93" t="s">
        <v>172</v>
      </c>
      <c r="G2324" s="101">
        <v>0.17599999999999999</v>
      </c>
    </row>
    <row r="2325" spans="1:7" x14ac:dyDescent="0.25">
      <c r="A2325" s="90" t="s">
        <v>5343</v>
      </c>
      <c r="B2325" s="91" t="s">
        <v>4893</v>
      </c>
      <c r="C2325" s="91" t="s">
        <v>5344</v>
      </c>
      <c r="D2325" s="91" t="s">
        <v>350</v>
      </c>
      <c r="E2325" s="92" t="s">
        <v>5244</v>
      </c>
      <c r="F2325" s="93" t="s">
        <v>185</v>
      </c>
      <c r="G2325" s="101">
        <v>17.864000000000001</v>
      </c>
    </row>
    <row r="2326" spans="1:7" x14ac:dyDescent="0.25">
      <c r="A2326" s="90" t="s">
        <v>5345</v>
      </c>
      <c r="B2326" s="91" t="s">
        <v>4893</v>
      </c>
      <c r="C2326" s="91" t="s">
        <v>5346</v>
      </c>
      <c r="D2326" s="91" t="s">
        <v>295</v>
      </c>
      <c r="E2326" s="92" t="s">
        <v>296</v>
      </c>
      <c r="F2326" s="93" t="s">
        <v>297</v>
      </c>
      <c r="G2326" s="97">
        <v>0.20039999999999999</v>
      </c>
    </row>
    <row r="2327" spans="1:7" x14ac:dyDescent="0.25">
      <c r="A2327" s="90" t="s">
        <v>5347</v>
      </c>
      <c r="B2327" s="91" t="s">
        <v>4893</v>
      </c>
      <c r="C2327" s="91" t="s">
        <v>5348</v>
      </c>
      <c r="D2327" s="91" t="s">
        <v>331</v>
      </c>
      <c r="E2327" s="92" t="s">
        <v>332</v>
      </c>
      <c r="F2327" s="93" t="s">
        <v>297</v>
      </c>
      <c r="G2327" s="97">
        <v>0.21160000000000001</v>
      </c>
    </row>
    <row r="2328" spans="1:7" x14ac:dyDescent="0.25">
      <c r="A2328" s="90" t="s">
        <v>5349</v>
      </c>
      <c r="B2328" s="91" t="s">
        <v>4893</v>
      </c>
      <c r="C2328" s="91" t="s">
        <v>5350</v>
      </c>
      <c r="D2328" s="91" t="s">
        <v>344</v>
      </c>
      <c r="E2328" s="92" t="s">
        <v>345</v>
      </c>
      <c r="F2328" s="93" t="s">
        <v>297</v>
      </c>
      <c r="G2328" s="97">
        <v>0.45079999999999998</v>
      </c>
    </row>
    <row r="2329" spans="1:7" ht="22.5" x14ac:dyDescent="0.25">
      <c r="A2329" s="90" t="s">
        <v>5351</v>
      </c>
      <c r="B2329" s="91" t="s">
        <v>4893</v>
      </c>
      <c r="C2329" s="91" t="s">
        <v>993</v>
      </c>
      <c r="D2329" s="91" t="s">
        <v>5252</v>
      </c>
      <c r="E2329" s="92" t="s">
        <v>5253</v>
      </c>
      <c r="F2329" s="93" t="s">
        <v>363</v>
      </c>
      <c r="G2329" s="100">
        <v>0.37</v>
      </c>
    </row>
    <row r="2330" spans="1:7" x14ac:dyDescent="0.25">
      <c r="A2330" s="90"/>
      <c r="B2330" s="91"/>
      <c r="C2330" s="91"/>
      <c r="D2330" s="91"/>
      <c r="E2330" s="103" t="s">
        <v>5352</v>
      </c>
      <c r="F2330" s="93"/>
      <c r="G2330" s="100"/>
    </row>
    <row r="2331" spans="1:7" x14ac:dyDescent="0.25">
      <c r="A2331" s="90" t="s">
        <v>5353</v>
      </c>
      <c r="B2331" s="91" t="s">
        <v>4893</v>
      </c>
      <c r="C2331" s="91" t="s">
        <v>997</v>
      </c>
      <c r="D2331" s="91" t="s">
        <v>4252</v>
      </c>
      <c r="E2331" s="92" t="s">
        <v>4253</v>
      </c>
      <c r="F2331" s="93" t="s">
        <v>172</v>
      </c>
      <c r="G2331" s="101">
        <v>4.1000000000000002E-2</v>
      </c>
    </row>
    <row r="2332" spans="1:7" x14ac:dyDescent="0.25">
      <c r="A2332" s="90" t="s">
        <v>5354</v>
      </c>
      <c r="B2332" s="91" t="s">
        <v>4893</v>
      </c>
      <c r="C2332" s="91" t="s">
        <v>5355</v>
      </c>
      <c r="D2332" s="91" t="s">
        <v>5240</v>
      </c>
      <c r="E2332" s="92" t="s">
        <v>5241</v>
      </c>
      <c r="F2332" s="93" t="s">
        <v>185</v>
      </c>
      <c r="G2332" s="101">
        <v>4.1820000000000004</v>
      </c>
    </row>
    <row r="2333" spans="1:7" ht="22.5" x14ac:dyDescent="0.25">
      <c r="A2333" s="90" t="s">
        <v>5356</v>
      </c>
      <c r="B2333" s="91" t="s">
        <v>4893</v>
      </c>
      <c r="C2333" s="91" t="s">
        <v>999</v>
      </c>
      <c r="D2333" s="91" t="s">
        <v>299</v>
      </c>
      <c r="E2333" s="92" t="s">
        <v>300</v>
      </c>
      <c r="F2333" s="93" t="s">
        <v>172</v>
      </c>
      <c r="G2333" s="101">
        <v>0.33300000000000002</v>
      </c>
    </row>
    <row r="2334" spans="1:7" x14ac:dyDescent="0.25">
      <c r="A2334" s="90" t="s">
        <v>5357</v>
      </c>
      <c r="B2334" s="91" t="s">
        <v>4893</v>
      </c>
      <c r="C2334" s="91" t="s">
        <v>1001</v>
      </c>
      <c r="D2334" s="91" t="s">
        <v>350</v>
      </c>
      <c r="E2334" s="92" t="s">
        <v>5244</v>
      </c>
      <c r="F2334" s="93" t="s">
        <v>185</v>
      </c>
      <c r="G2334" s="97">
        <v>33.799500000000002</v>
      </c>
    </row>
    <row r="2335" spans="1:7" x14ac:dyDescent="0.25">
      <c r="A2335" s="90" t="s">
        <v>5358</v>
      </c>
      <c r="B2335" s="91" t="s">
        <v>4893</v>
      </c>
      <c r="C2335" s="91" t="s">
        <v>5359</v>
      </c>
      <c r="D2335" s="91" t="s">
        <v>295</v>
      </c>
      <c r="E2335" s="92" t="s">
        <v>296</v>
      </c>
      <c r="F2335" s="93" t="s">
        <v>297</v>
      </c>
      <c r="G2335" s="98">
        <v>217.3</v>
      </c>
    </row>
    <row r="2336" spans="1:7" x14ac:dyDescent="0.25">
      <c r="A2336" s="90" t="s">
        <v>5360</v>
      </c>
      <c r="B2336" s="91" t="s">
        <v>4893</v>
      </c>
      <c r="C2336" s="91" t="s">
        <v>5361</v>
      </c>
      <c r="D2336" s="91" t="s">
        <v>331</v>
      </c>
      <c r="E2336" s="92" t="s">
        <v>332</v>
      </c>
      <c r="F2336" s="93" t="s">
        <v>297</v>
      </c>
      <c r="G2336" s="97">
        <v>0.62649999999999995</v>
      </c>
    </row>
    <row r="2337" spans="1:7" x14ac:dyDescent="0.25">
      <c r="A2337" s="90" t="s">
        <v>5362</v>
      </c>
      <c r="B2337" s="91" t="s">
        <v>4893</v>
      </c>
      <c r="C2337" s="91" t="s">
        <v>5363</v>
      </c>
      <c r="D2337" s="91" t="s">
        <v>344</v>
      </c>
      <c r="E2337" s="92" t="s">
        <v>345</v>
      </c>
      <c r="F2337" s="93" t="s">
        <v>297</v>
      </c>
      <c r="G2337" s="97">
        <v>0.53810000000000002</v>
      </c>
    </row>
    <row r="2338" spans="1:7" ht="22.5" x14ac:dyDescent="0.25">
      <c r="A2338" s="90" t="s">
        <v>5364</v>
      </c>
      <c r="B2338" s="91" t="s">
        <v>4893</v>
      </c>
      <c r="C2338" s="91" t="s">
        <v>1003</v>
      </c>
      <c r="D2338" s="91" t="s">
        <v>5252</v>
      </c>
      <c r="E2338" s="92" t="s">
        <v>5253</v>
      </c>
      <c r="F2338" s="93" t="s">
        <v>363</v>
      </c>
      <c r="G2338" s="98">
        <v>0.7</v>
      </c>
    </row>
    <row r="2339" spans="1:7" x14ac:dyDescent="0.25">
      <c r="A2339" s="90"/>
      <c r="B2339" s="91"/>
      <c r="C2339" s="91"/>
      <c r="D2339" s="91"/>
      <c r="E2339" s="103" t="s">
        <v>5365</v>
      </c>
      <c r="F2339" s="93"/>
      <c r="G2339" s="98"/>
    </row>
    <row r="2340" spans="1:7" ht="22.5" x14ac:dyDescent="0.25">
      <c r="A2340" s="90" t="s">
        <v>5366</v>
      </c>
      <c r="B2340" s="91" t="s">
        <v>4893</v>
      </c>
      <c r="C2340" s="91" t="s">
        <v>1007</v>
      </c>
      <c r="D2340" s="91" t="s">
        <v>299</v>
      </c>
      <c r="E2340" s="92" t="s">
        <v>300</v>
      </c>
      <c r="F2340" s="93" t="s">
        <v>172</v>
      </c>
      <c r="G2340" s="97">
        <v>0.12770000000000001</v>
      </c>
    </row>
    <row r="2341" spans="1:7" x14ac:dyDescent="0.25">
      <c r="A2341" s="90" t="s">
        <v>5367</v>
      </c>
      <c r="B2341" s="91" t="s">
        <v>4893</v>
      </c>
      <c r="C2341" s="91" t="s">
        <v>1009</v>
      </c>
      <c r="D2341" s="91" t="s">
        <v>350</v>
      </c>
      <c r="E2341" s="92" t="s">
        <v>5244</v>
      </c>
      <c r="F2341" s="93" t="s">
        <v>185</v>
      </c>
      <c r="G2341" s="101">
        <v>12.771000000000001</v>
      </c>
    </row>
    <row r="2342" spans="1:7" x14ac:dyDescent="0.25">
      <c r="A2342" s="90" t="s">
        <v>5368</v>
      </c>
      <c r="B2342" s="91" t="s">
        <v>4893</v>
      </c>
      <c r="C2342" s="91" t="s">
        <v>1011</v>
      </c>
      <c r="D2342" s="91" t="s">
        <v>331</v>
      </c>
      <c r="E2342" s="92" t="s">
        <v>332</v>
      </c>
      <c r="F2342" s="93" t="s">
        <v>297</v>
      </c>
      <c r="G2342" s="97">
        <v>0.94289999999999996</v>
      </c>
    </row>
    <row r="2343" spans="1:7" x14ac:dyDescent="0.25">
      <c r="A2343" s="90" t="s">
        <v>5369</v>
      </c>
      <c r="B2343" s="91" t="s">
        <v>4893</v>
      </c>
      <c r="C2343" s="91" t="s">
        <v>1013</v>
      </c>
      <c r="D2343" s="91" t="s">
        <v>344</v>
      </c>
      <c r="E2343" s="92" t="s">
        <v>345</v>
      </c>
      <c r="F2343" s="93" t="s">
        <v>297</v>
      </c>
      <c r="G2343" s="97">
        <v>0.6905</v>
      </c>
    </row>
    <row r="2344" spans="1:7" ht="22.5" x14ac:dyDescent="0.25">
      <c r="A2344" s="90" t="s">
        <v>5370</v>
      </c>
      <c r="B2344" s="91" t="s">
        <v>4893</v>
      </c>
      <c r="C2344" s="91" t="s">
        <v>1015</v>
      </c>
      <c r="D2344" s="91" t="s">
        <v>5252</v>
      </c>
      <c r="E2344" s="92" t="s">
        <v>5253</v>
      </c>
      <c r="F2344" s="93" t="s">
        <v>363</v>
      </c>
      <c r="G2344" s="100">
        <v>1.35</v>
      </c>
    </row>
    <row r="2345" spans="1:7" x14ac:dyDescent="0.25">
      <c r="A2345" s="90"/>
      <c r="B2345" s="91"/>
      <c r="C2345" s="91"/>
      <c r="D2345" s="91"/>
      <c r="E2345" s="103" t="s">
        <v>5371</v>
      </c>
      <c r="F2345" s="93"/>
      <c r="G2345" s="100"/>
    </row>
    <row r="2346" spans="1:7" ht="22.5" x14ac:dyDescent="0.25">
      <c r="A2346" s="90" t="s">
        <v>5372</v>
      </c>
      <c r="B2346" s="91" t="s">
        <v>4893</v>
      </c>
      <c r="C2346" s="91" t="s">
        <v>1018</v>
      </c>
      <c r="D2346" s="91" t="s">
        <v>299</v>
      </c>
      <c r="E2346" s="92" t="s">
        <v>300</v>
      </c>
      <c r="F2346" s="93" t="s">
        <v>172</v>
      </c>
      <c r="G2346" s="101">
        <v>0.32900000000000001</v>
      </c>
    </row>
    <row r="2347" spans="1:7" x14ac:dyDescent="0.25">
      <c r="A2347" s="90" t="s">
        <v>5373</v>
      </c>
      <c r="B2347" s="91" t="s">
        <v>4893</v>
      </c>
      <c r="C2347" s="91" t="s">
        <v>1020</v>
      </c>
      <c r="D2347" s="91" t="s">
        <v>350</v>
      </c>
      <c r="E2347" s="92" t="s">
        <v>5244</v>
      </c>
      <c r="F2347" s="93" t="s">
        <v>185</v>
      </c>
      <c r="G2347" s="97">
        <v>33.218499999999999</v>
      </c>
    </row>
    <row r="2348" spans="1:7" x14ac:dyDescent="0.25">
      <c r="A2348" s="90" t="s">
        <v>5374</v>
      </c>
      <c r="B2348" s="91" t="s">
        <v>4893</v>
      </c>
      <c r="C2348" s="91" t="s">
        <v>5375</v>
      </c>
      <c r="D2348" s="91" t="s">
        <v>331</v>
      </c>
      <c r="E2348" s="92" t="s">
        <v>332</v>
      </c>
      <c r="F2348" s="93" t="s">
        <v>297</v>
      </c>
      <c r="G2348" s="97">
        <v>1.1403000000000001</v>
      </c>
    </row>
    <row r="2349" spans="1:7" x14ac:dyDescent="0.25">
      <c r="A2349" s="90" t="s">
        <v>5376</v>
      </c>
      <c r="B2349" s="91" t="s">
        <v>4893</v>
      </c>
      <c r="C2349" s="91" t="s">
        <v>5377</v>
      </c>
      <c r="D2349" s="91" t="s">
        <v>337</v>
      </c>
      <c r="E2349" s="92" t="s">
        <v>338</v>
      </c>
      <c r="F2349" s="93" t="s">
        <v>297</v>
      </c>
      <c r="G2349" s="97">
        <v>0.44330000000000003</v>
      </c>
    </row>
    <row r="2350" spans="1:7" x14ac:dyDescent="0.25">
      <c r="A2350" s="90" t="s">
        <v>5378</v>
      </c>
      <c r="B2350" s="91" t="s">
        <v>4893</v>
      </c>
      <c r="C2350" s="91" t="s">
        <v>5379</v>
      </c>
      <c r="D2350" s="91" t="s">
        <v>344</v>
      </c>
      <c r="E2350" s="92" t="s">
        <v>345</v>
      </c>
      <c r="F2350" s="93" t="s">
        <v>297</v>
      </c>
      <c r="G2350" s="101">
        <v>0.93700000000000006</v>
      </c>
    </row>
    <row r="2351" spans="1:7" ht="22.5" x14ac:dyDescent="0.25">
      <c r="A2351" s="90" t="s">
        <v>5380</v>
      </c>
      <c r="B2351" s="91" t="s">
        <v>4893</v>
      </c>
      <c r="C2351" s="91" t="s">
        <v>1022</v>
      </c>
      <c r="D2351" s="91" t="s">
        <v>5252</v>
      </c>
      <c r="E2351" s="92" t="s">
        <v>5253</v>
      </c>
      <c r="F2351" s="93" t="s">
        <v>363</v>
      </c>
      <c r="G2351" s="100">
        <v>1.63</v>
      </c>
    </row>
    <row r="2352" spans="1:7" x14ac:dyDescent="0.25">
      <c r="A2352" s="90"/>
      <c r="B2352" s="91"/>
      <c r="C2352" s="91"/>
      <c r="D2352" s="91"/>
      <c r="E2352" s="103" t="s">
        <v>5381</v>
      </c>
      <c r="F2352" s="93"/>
      <c r="G2352" s="100"/>
    </row>
    <row r="2353" spans="1:7" x14ac:dyDescent="0.25">
      <c r="A2353" s="90" t="s">
        <v>5382</v>
      </c>
      <c r="B2353" s="91" t="s">
        <v>4893</v>
      </c>
      <c r="C2353" s="91" t="s">
        <v>1024</v>
      </c>
      <c r="D2353" s="91" t="s">
        <v>4252</v>
      </c>
      <c r="E2353" s="92" t="s">
        <v>4253</v>
      </c>
      <c r="F2353" s="93" t="s">
        <v>172</v>
      </c>
      <c r="G2353" s="101">
        <v>2.5999999999999999E-2</v>
      </c>
    </row>
    <row r="2354" spans="1:7" x14ac:dyDescent="0.25">
      <c r="A2354" s="90" t="s">
        <v>5383</v>
      </c>
      <c r="B2354" s="91" t="s">
        <v>4893</v>
      </c>
      <c r="C2354" s="91" t="s">
        <v>5384</v>
      </c>
      <c r="D2354" s="91" t="s">
        <v>5240</v>
      </c>
      <c r="E2354" s="92" t="s">
        <v>5241</v>
      </c>
      <c r="F2354" s="93" t="s">
        <v>185</v>
      </c>
      <c r="G2354" s="101">
        <v>2.6520000000000001</v>
      </c>
    </row>
    <row r="2355" spans="1:7" ht="22.5" x14ac:dyDescent="0.25">
      <c r="A2355" s="90" t="s">
        <v>5385</v>
      </c>
      <c r="B2355" s="91" t="s">
        <v>4893</v>
      </c>
      <c r="C2355" s="91" t="s">
        <v>1026</v>
      </c>
      <c r="D2355" s="91" t="s">
        <v>299</v>
      </c>
      <c r="E2355" s="92" t="s">
        <v>300</v>
      </c>
      <c r="F2355" s="93" t="s">
        <v>172</v>
      </c>
      <c r="G2355" s="101">
        <v>0.154</v>
      </c>
    </row>
    <row r="2356" spans="1:7" x14ac:dyDescent="0.25">
      <c r="A2356" s="90" t="s">
        <v>5386</v>
      </c>
      <c r="B2356" s="91" t="s">
        <v>4893</v>
      </c>
      <c r="C2356" s="91" t="s">
        <v>1028</v>
      </c>
      <c r="D2356" s="91" t="s">
        <v>350</v>
      </c>
      <c r="E2356" s="92" t="s">
        <v>5244</v>
      </c>
      <c r="F2356" s="93" t="s">
        <v>185</v>
      </c>
      <c r="G2356" s="101">
        <v>15.631</v>
      </c>
    </row>
    <row r="2357" spans="1:7" x14ac:dyDescent="0.25">
      <c r="A2357" s="90" t="s">
        <v>5387</v>
      </c>
      <c r="B2357" s="91" t="s">
        <v>4893</v>
      </c>
      <c r="C2357" s="91" t="s">
        <v>5388</v>
      </c>
      <c r="D2357" s="91" t="s">
        <v>295</v>
      </c>
      <c r="E2357" s="92" t="s">
        <v>296</v>
      </c>
      <c r="F2357" s="93" t="s">
        <v>297</v>
      </c>
      <c r="G2357" s="101">
        <v>0.13800000000000001</v>
      </c>
    </row>
    <row r="2358" spans="1:7" x14ac:dyDescent="0.25">
      <c r="A2358" s="90" t="s">
        <v>5389</v>
      </c>
      <c r="B2358" s="91" t="s">
        <v>4893</v>
      </c>
      <c r="C2358" s="91" t="s">
        <v>5390</v>
      </c>
      <c r="D2358" s="91" t="s">
        <v>331</v>
      </c>
      <c r="E2358" s="92" t="s">
        <v>332</v>
      </c>
      <c r="F2358" s="93" t="s">
        <v>297</v>
      </c>
      <c r="G2358" s="97">
        <v>0.2361</v>
      </c>
    </row>
    <row r="2359" spans="1:7" x14ac:dyDescent="0.25">
      <c r="A2359" s="90" t="s">
        <v>5391</v>
      </c>
      <c r="B2359" s="91" t="s">
        <v>4893</v>
      </c>
      <c r="C2359" s="91" t="s">
        <v>5392</v>
      </c>
      <c r="D2359" s="91" t="s">
        <v>344</v>
      </c>
      <c r="E2359" s="92" t="s">
        <v>345</v>
      </c>
      <c r="F2359" s="93" t="s">
        <v>297</v>
      </c>
      <c r="G2359" s="97">
        <v>0.28660000000000002</v>
      </c>
    </row>
    <row r="2360" spans="1:7" ht="22.5" x14ac:dyDescent="0.25">
      <c r="A2360" s="90" t="s">
        <v>5393</v>
      </c>
      <c r="B2360" s="91" t="s">
        <v>4893</v>
      </c>
      <c r="C2360" s="91" t="s">
        <v>1030</v>
      </c>
      <c r="D2360" s="91" t="s">
        <v>5252</v>
      </c>
      <c r="E2360" s="92" t="s">
        <v>5253</v>
      </c>
      <c r="F2360" s="93" t="s">
        <v>363</v>
      </c>
      <c r="G2360" s="101">
        <v>0.32400000000000001</v>
      </c>
    </row>
    <row r="2361" spans="1:7" x14ac:dyDescent="0.25">
      <c r="A2361" s="90"/>
      <c r="B2361" s="91"/>
      <c r="C2361" s="91"/>
      <c r="D2361" s="91"/>
      <c r="E2361" s="103" t="s">
        <v>5394</v>
      </c>
      <c r="F2361" s="93"/>
      <c r="G2361" s="101"/>
    </row>
    <row r="2362" spans="1:7" x14ac:dyDescent="0.25">
      <c r="A2362" s="90" t="s">
        <v>5395</v>
      </c>
      <c r="B2362" s="91" t="s">
        <v>4893</v>
      </c>
      <c r="C2362" s="91" t="s">
        <v>1034</v>
      </c>
      <c r="D2362" s="91" t="s">
        <v>4252</v>
      </c>
      <c r="E2362" s="92" t="s">
        <v>4253</v>
      </c>
      <c r="F2362" s="93" t="s">
        <v>172</v>
      </c>
      <c r="G2362" s="97">
        <v>0.2883</v>
      </c>
    </row>
    <row r="2363" spans="1:7" x14ac:dyDescent="0.25">
      <c r="A2363" s="90" t="s">
        <v>5396</v>
      </c>
      <c r="B2363" s="91" t="s">
        <v>4893</v>
      </c>
      <c r="C2363" s="91" t="s">
        <v>5397</v>
      </c>
      <c r="D2363" s="91" t="s">
        <v>5240</v>
      </c>
      <c r="E2363" s="92" t="s">
        <v>5241</v>
      </c>
      <c r="F2363" s="93" t="s">
        <v>185</v>
      </c>
      <c r="G2363" s="97">
        <v>29.406600000000001</v>
      </c>
    </row>
    <row r="2364" spans="1:7" ht="22.5" x14ac:dyDescent="0.25">
      <c r="A2364" s="90" t="s">
        <v>5398</v>
      </c>
      <c r="B2364" s="91" t="s">
        <v>4893</v>
      </c>
      <c r="C2364" s="91" t="s">
        <v>1036</v>
      </c>
      <c r="D2364" s="91" t="s">
        <v>299</v>
      </c>
      <c r="E2364" s="92" t="s">
        <v>300</v>
      </c>
      <c r="F2364" s="93" t="s">
        <v>172</v>
      </c>
      <c r="G2364" s="101">
        <v>2.6160000000000001</v>
      </c>
    </row>
    <row r="2365" spans="1:7" x14ac:dyDescent="0.25">
      <c r="A2365" s="90" t="s">
        <v>5399</v>
      </c>
      <c r="B2365" s="91" t="s">
        <v>4893</v>
      </c>
      <c r="C2365" s="91" t="s">
        <v>1039</v>
      </c>
      <c r="D2365" s="91" t="s">
        <v>350</v>
      </c>
      <c r="E2365" s="92" t="s">
        <v>5244</v>
      </c>
      <c r="F2365" s="93" t="s">
        <v>185</v>
      </c>
      <c r="G2365" s="101">
        <v>265.31400000000002</v>
      </c>
    </row>
    <row r="2366" spans="1:7" x14ac:dyDescent="0.25">
      <c r="A2366" s="90" t="s">
        <v>5400</v>
      </c>
      <c r="B2366" s="91" t="s">
        <v>4893</v>
      </c>
      <c r="C2366" s="91" t="s">
        <v>1043</v>
      </c>
      <c r="D2366" s="91" t="s">
        <v>295</v>
      </c>
      <c r="E2366" s="92" t="s">
        <v>296</v>
      </c>
      <c r="F2366" s="93" t="s">
        <v>297</v>
      </c>
      <c r="G2366" s="102">
        <v>2.552556</v>
      </c>
    </row>
    <row r="2367" spans="1:7" x14ac:dyDescent="0.25">
      <c r="A2367" s="90" t="s">
        <v>5401</v>
      </c>
      <c r="B2367" s="91" t="s">
        <v>4893</v>
      </c>
      <c r="C2367" s="91" t="s">
        <v>5402</v>
      </c>
      <c r="D2367" s="91" t="s">
        <v>331</v>
      </c>
      <c r="E2367" s="92" t="s">
        <v>332</v>
      </c>
      <c r="F2367" s="93" t="s">
        <v>297</v>
      </c>
      <c r="G2367" s="162">
        <v>4.5270967999999998</v>
      </c>
    </row>
    <row r="2368" spans="1:7" x14ac:dyDescent="0.25">
      <c r="A2368" s="90" t="s">
        <v>5403</v>
      </c>
      <c r="B2368" s="91" t="s">
        <v>4893</v>
      </c>
      <c r="C2368" s="91" t="s">
        <v>5404</v>
      </c>
      <c r="D2368" s="91" t="s">
        <v>337</v>
      </c>
      <c r="E2368" s="92" t="s">
        <v>338</v>
      </c>
      <c r="F2368" s="93" t="s">
        <v>297</v>
      </c>
      <c r="G2368" s="102">
        <v>0.47623199999999999</v>
      </c>
    </row>
    <row r="2369" spans="1:7" x14ac:dyDescent="0.25">
      <c r="A2369" s="90" t="s">
        <v>5405</v>
      </c>
      <c r="B2369" s="91" t="s">
        <v>4893</v>
      </c>
      <c r="C2369" s="91" t="s">
        <v>5406</v>
      </c>
      <c r="D2369" s="91" t="s">
        <v>320</v>
      </c>
      <c r="E2369" s="92" t="s">
        <v>321</v>
      </c>
      <c r="F2369" s="93" t="s">
        <v>297</v>
      </c>
      <c r="G2369" s="97">
        <v>1.7413000000000001</v>
      </c>
    </row>
    <row r="2370" spans="1:7" x14ac:dyDescent="0.25">
      <c r="A2370" s="90" t="s">
        <v>5407</v>
      </c>
      <c r="B2370" s="91" t="s">
        <v>4893</v>
      </c>
      <c r="C2370" s="91" t="s">
        <v>5408</v>
      </c>
      <c r="D2370" s="91" t="s">
        <v>4720</v>
      </c>
      <c r="E2370" s="92" t="s">
        <v>4721</v>
      </c>
      <c r="F2370" s="93" t="s">
        <v>297</v>
      </c>
      <c r="G2370" s="97">
        <v>3.6844000000000001</v>
      </c>
    </row>
    <row r="2371" spans="1:7" x14ac:dyDescent="0.25">
      <c r="A2371" s="90" t="s">
        <v>5409</v>
      </c>
      <c r="B2371" s="91" t="s">
        <v>4893</v>
      </c>
      <c r="C2371" s="91" t="s">
        <v>5410</v>
      </c>
      <c r="D2371" s="91" t="s">
        <v>344</v>
      </c>
      <c r="E2371" s="92" t="s">
        <v>345</v>
      </c>
      <c r="F2371" s="93" t="s">
        <v>297</v>
      </c>
      <c r="G2371" s="162">
        <v>5.4048271999999997</v>
      </c>
    </row>
    <row r="2372" spans="1:7" ht="22.5" x14ac:dyDescent="0.25">
      <c r="A2372" s="90" t="s">
        <v>5411</v>
      </c>
      <c r="B2372" s="91" t="s">
        <v>4893</v>
      </c>
      <c r="C2372" s="91" t="s">
        <v>1047</v>
      </c>
      <c r="D2372" s="91" t="s">
        <v>5252</v>
      </c>
      <c r="E2372" s="92" t="s">
        <v>5253</v>
      </c>
      <c r="F2372" s="93" t="s">
        <v>363</v>
      </c>
      <c r="G2372" s="100">
        <v>5.22</v>
      </c>
    </row>
    <row r="2373" spans="1:7" x14ac:dyDescent="0.25">
      <c r="A2373" s="90"/>
      <c r="B2373" s="91"/>
      <c r="C2373" s="91"/>
      <c r="D2373" s="91"/>
      <c r="E2373" s="103" t="s">
        <v>5412</v>
      </c>
      <c r="F2373" s="93"/>
      <c r="G2373" s="100"/>
    </row>
    <row r="2374" spans="1:7" x14ac:dyDescent="0.25">
      <c r="A2374" s="90" t="s">
        <v>5413</v>
      </c>
      <c r="B2374" s="91" t="s">
        <v>4893</v>
      </c>
      <c r="C2374" s="91" t="s">
        <v>1054</v>
      </c>
      <c r="D2374" s="91" t="s">
        <v>4252</v>
      </c>
      <c r="E2374" s="92" t="s">
        <v>4253</v>
      </c>
      <c r="F2374" s="93" t="s">
        <v>172</v>
      </c>
      <c r="G2374" s="101">
        <v>2.5000000000000001E-2</v>
      </c>
    </row>
    <row r="2375" spans="1:7" x14ac:dyDescent="0.25">
      <c r="A2375" s="90" t="s">
        <v>5414</v>
      </c>
      <c r="B2375" s="91" t="s">
        <v>4893</v>
      </c>
      <c r="C2375" s="91" t="s">
        <v>1056</v>
      </c>
      <c r="D2375" s="91" t="s">
        <v>5240</v>
      </c>
      <c r="E2375" s="92" t="s">
        <v>5241</v>
      </c>
      <c r="F2375" s="93" t="s">
        <v>185</v>
      </c>
      <c r="G2375" s="100">
        <v>2.5499999999999998</v>
      </c>
    </row>
    <row r="2376" spans="1:7" ht="22.5" x14ac:dyDescent="0.25">
      <c r="A2376" s="90" t="s">
        <v>5415</v>
      </c>
      <c r="B2376" s="91" t="s">
        <v>4893</v>
      </c>
      <c r="C2376" s="91" t="s">
        <v>1058</v>
      </c>
      <c r="D2376" s="91" t="s">
        <v>299</v>
      </c>
      <c r="E2376" s="92" t="s">
        <v>300</v>
      </c>
      <c r="F2376" s="93" t="s">
        <v>172</v>
      </c>
      <c r="G2376" s="100">
        <v>0.18</v>
      </c>
    </row>
    <row r="2377" spans="1:7" x14ac:dyDescent="0.25">
      <c r="A2377" s="90" t="s">
        <v>5416</v>
      </c>
      <c r="B2377" s="91" t="s">
        <v>4893</v>
      </c>
      <c r="C2377" s="91" t="s">
        <v>5417</v>
      </c>
      <c r="D2377" s="91" t="s">
        <v>350</v>
      </c>
      <c r="E2377" s="92" t="s">
        <v>5244</v>
      </c>
      <c r="F2377" s="93" t="s">
        <v>185</v>
      </c>
      <c r="G2377" s="100">
        <v>18.27</v>
      </c>
    </row>
    <row r="2378" spans="1:7" x14ac:dyDescent="0.25">
      <c r="A2378" s="90" t="s">
        <v>5418</v>
      </c>
      <c r="B2378" s="91" t="s">
        <v>4893</v>
      </c>
      <c r="C2378" s="91" t="s">
        <v>5419</v>
      </c>
      <c r="D2378" s="91" t="s">
        <v>295</v>
      </c>
      <c r="E2378" s="92" t="s">
        <v>296</v>
      </c>
      <c r="F2378" s="93" t="s">
        <v>297</v>
      </c>
      <c r="G2378" s="97">
        <v>0.20250000000000001</v>
      </c>
    </row>
    <row r="2379" spans="1:7" x14ac:dyDescent="0.25">
      <c r="A2379" s="90" t="s">
        <v>5420</v>
      </c>
      <c r="B2379" s="91" t="s">
        <v>4893</v>
      </c>
      <c r="C2379" s="91" t="s">
        <v>5421</v>
      </c>
      <c r="D2379" s="91" t="s">
        <v>331</v>
      </c>
      <c r="E2379" s="92" t="s">
        <v>332</v>
      </c>
      <c r="F2379" s="93" t="s">
        <v>297</v>
      </c>
      <c r="G2379" s="97">
        <v>0.31540000000000001</v>
      </c>
    </row>
    <row r="2380" spans="1:7" x14ac:dyDescent="0.25">
      <c r="A2380" s="90" t="s">
        <v>5422</v>
      </c>
      <c r="B2380" s="91" t="s">
        <v>4893</v>
      </c>
      <c r="C2380" s="91" t="s">
        <v>5423</v>
      </c>
      <c r="D2380" s="91" t="s">
        <v>337</v>
      </c>
      <c r="E2380" s="92" t="s">
        <v>338</v>
      </c>
      <c r="F2380" s="93" t="s">
        <v>297</v>
      </c>
      <c r="G2380" s="97">
        <v>0.1197</v>
      </c>
    </row>
    <row r="2381" spans="1:7" x14ac:dyDescent="0.25">
      <c r="A2381" s="90" t="s">
        <v>5424</v>
      </c>
      <c r="B2381" s="91" t="s">
        <v>4893</v>
      </c>
      <c r="C2381" s="91" t="s">
        <v>5425</v>
      </c>
      <c r="D2381" s="91" t="s">
        <v>344</v>
      </c>
      <c r="E2381" s="92" t="s">
        <v>345</v>
      </c>
      <c r="F2381" s="93" t="s">
        <v>297</v>
      </c>
      <c r="G2381" s="97">
        <v>0.28410000000000002</v>
      </c>
    </row>
    <row r="2382" spans="1:7" ht="22.5" x14ac:dyDescent="0.25">
      <c r="A2382" s="90" t="s">
        <v>5426</v>
      </c>
      <c r="B2382" s="91" t="s">
        <v>4893</v>
      </c>
      <c r="C2382" s="91" t="s">
        <v>1060</v>
      </c>
      <c r="D2382" s="91" t="s">
        <v>5252</v>
      </c>
      <c r="E2382" s="92" t="s">
        <v>5253</v>
      </c>
      <c r="F2382" s="93" t="s">
        <v>363</v>
      </c>
      <c r="G2382" s="101">
        <v>0.45700000000000002</v>
      </c>
    </row>
    <row r="2383" spans="1:7" x14ac:dyDescent="0.25">
      <c r="A2383" s="90"/>
      <c r="B2383" s="91"/>
      <c r="C2383" s="91"/>
      <c r="D2383" s="91"/>
      <c r="E2383" s="128" t="s">
        <v>5427</v>
      </c>
      <c r="F2383" s="93"/>
      <c r="G2383" s="101"/>
    </row>
    <row r="2384" spans="1:7" x14ac:dyDescent="0.25">
      <c r="A2384" s="90" t="s">
        <v>5428</v>
      </c>
      <c r="B2384" s="91" t="s">
        <v>4893</v>
      </c>
      <c r="C2384" s="91" t="s">
        <v>1064</v>
      </c>
      <c r="D2384" s="91" t="s">
        <v>5429</v>
      </c>
      <c r="E2384" s="92" t="s">
        <v>5430</v>
      </c>
      <c r="F2384" s="93" t="s">
        <v>363</v>
      </c>
      <c r="G2384" s="101">
        <v>11.231999999999999</v>
      </c>
    </row>
    <row r="2385" spans="1:7" x14ac:dyDescent="0.25">
      <c r="A2385" s="90" t="s">
        <v>5431</v>
      </c>
      <c r="B2385" s="91" t="s">
        <v>4893</v>
      </c>
      <c r="C2385" s="91" t="s">
        <v>1068</v>
      </c>
      <c r="D2385" s="91" t="s">
        <v>1534</v>
      </c>
      <c r="E2385" s="92" t="s">
        <v>1535</v>
      </c>
      <c r="F2385" s="93" t="s">
        <v>363</v>
      </c>
      <c r="G2385" s="101">
        <v>11.231999999999999</v>
      </c>
    </row>
    <row r="2386" spans="1:7" x14ac:dyDescent="0.25">
      <c r="A2386" s="90" t="s">
        <v>5432</v>
      </c>
      <c r="B2386" s="91" t="s">
        <v>4893</v>
      </c>
      <c r="C2386" s="91" t="s">
        <v>5433</v>
      </c>
      <c r="D2386" s="91" t="s">
        <v>1538</v>
      </c>
      <c r="E2386" s="92" t="s">
        <v>1539</v>
      </c>
      <c r="F2386" s="93" t="s">
        <v>297</v>
      </c>
      <c r="G2386" s="102">
        <v>0.42681599999999997</v>
      </c>
    </row>
    <row r="2387" spans="1:7" ht="22.5" x14ac:dyDescent="0.25">
      <c r="A2387" s="90" t="s">
        <v>5434</v>
      </c>
      <c r="B2387" s="91" t="s">
        <v>4893</v>
      </c>
      <c r="C2387" s="91" t="s">
        <v>1070</v>
      </c>
      <c r="D2387" s="91" t="s">
        <v>5435</v>
      </c>
      <c r="E2387" s="92" t="s">
        <v>5436</v>
      </c>
      <c r="F2387" s="93" t="s">
        <v>363</v>
      </c>
      <c r="G2387" s="101">
        <v>4.8049999999999997</v>
      </c>
    </row>
    <row r="2388" spans="1:7" ht="22.5" x14ac:dyDescent="0.25">
      <c r="A2388" s="90" t="s">
        <v>5437</v>
      </c>
      <c r="B2388" s="91" t="s">
        <v>4893</v>
      </c>
      <c r="C2388" s="91" t="s">
        <v>1072</v>
      </c>
      <c r="D2388" s="91" t="s">
        <v>5438</v>
      </c>
      <c r="E2388" s="92" t="s">
        <v>5439</v>
      </c>
      <c r="F2388" s="93" t="s">
        <v>380</v>
      </c>
      <c r="G2388" s="98">
        <v>202.3</v>
      </c>
    </row>
    <row r="2389" spans="1:7" x14ac:dyDescent="0.25">
      <c r="A2389" s="90"/>
      <c r="B2389" s="91"/>
      <c r="C2389" s="91"/>
      <c r="D2389" s="91"/>
      <c r="E2389" s="128" t="s">
        <v>5440</v>
      </c>
      <c r="F2389" s="93"/>
      <c r="G2389" s="98"/>
    </row>
    <row r="2390" spans="1:7" ht="22.5" x14ac:dyDescent="0.25">
      <c r="A2390" s="90" t="s">
        <v>5441</v>
      </c>
      <c r="B2390" s="91" t="s">
        <v>4893</v>
      </c>
      <c r="C2390" s="91" t="s">
        <v>1076</v>
      </c>
      <c r="D2390" s="91" t="s">
        <v>4959</v>
      </c>
      <c r="E2390" s="92" t="s">
        <v>4960</v>
      </c>
      <c r="F2390" s="93" t="s">
        <v>4247</v>
      </c>
      <c r="G2390" s="98">
        <v>1.5</v>
      </c>
    </row>
    <row r="2391" spans="1:7" x14ac:dyDescent="0.25">
      <c r="A2391" s="90" t="s">
        <v>5442</v>
      </c>
      <c r="B2391" s="91" t="s">
        <v>4893</v>
      </c>
      <c r="C2391" s="91" t="s">
        <v>1078</v>
      </c>
      <c r="D2391" s="91" t="s">
        <v>5443</v>
      </c>
      <c r="E2391" s="92" t="s">
        <v>5444</v>
      </c>
      <c r="F2391" s="93" t="s">
        <v>371</v>
      </c>
      <c r="G2391" s="99">
        <v>1800</v>
      </c>
    </row>
    <row r="2392" spans="1:7" x14ac:dyDescent="0.25">
      <c r="A2392" s="90" t="s">
        <v>5445</v>
      </c>
      <c r="B2392" s="91" t="s">
        <v>4893</v>
      </c>
      <c r="C2392" s="91" t="s">
        <v>1083</v>
      </c>
      <c r="D2392" s="91" t="s">
        <v>5446</v>
      </c>
      <c r="E2392" s="92" t="s">
        <v>5447</v>
      </c>
      <c r="F2392" s="93" t="s">
        <v>4208</v>
      </c>
      <c r="G2392" s="94">
        <v>3.10365</v>
      </c>
    </row>
    <row r="2393" spans="1:7" x14ac:dyDescent="0.25">
      <c r="A2393" s="90" t="s">
        <v>5448</v>
      </c>
      <c r="B2393" s="91" t="s">
        <v>4893</v>
      </c>
      <c r="C2393" s="91" t="s">
        <v>1087</v>
      </c>
      <c r="D2393" s="91" t="s">
        <v>4815</v>
      </c>
      <c r="E2393" s="92" t="s">
        <v>4816</v>
      </c>
      <c r="F2393" s="93" t="s">
        <v>180</v>
      </c>
      <c r="G2393" s="98">
        <v>7.1</v>
      </c>
    </row>
    <row r="2394" spans="1:7" ht="22.5" x14ac:dyDescent="0.25">
      <c r="A2394" s="90" t="s">
        <v>5449</v>
      </c>
      <c r="B2394" s="91" t="s">
        <v>4893</v>
      </c>
      <c r="C2394" s="91" t="s">
        <v>5450</v>
      </c>
      <c r="D2394" s="91" t="s">
        <v>5204</v>
      </c>
      <c r="E2394" s="92" t="s">
        <v>5205</v>
      </c>
      <c r="F2394" s="93" t="s">
        <v>489</v>
      </c>
      <c r="G2394" s="98">
        <v>358.6</v>
      </c>
    </row>
    <row r="2395" spans="1:7" ht="22.5" x14ac:dyDescent="0.25">
      <c r="A2395" s="90" t="s">
        <v>5451</v>
      </c>
      <c r="B2395" s="91" t="s">
        <v>4893</v>
      </c>
      <c r="C2395" s="91" t="s">
        <v>5452</v>
      </c>
      <c r="D2395" s="91" t="s">
        <v>5453</v>
      </c>
      <c r="E2395" s="92" t="s">
        <v>5454</v>
      </c>
      <c r="F2395" s="93" t="s">
        <v>489</v>
      </c>
      <c r="G2395" s="98">
        <v>358.6</v>
      </c>
    </row>
    <row r="2396" spans="1:7" x14ac:dyDescent="0.25">
      <c r="A2396" s="90"/>
      <c r="B2396" s="91"/>
      <c r="C2396" s="91"/>
      <c r="D2396" s="91"/>
      <c r="E2396" s="128" t="s">
        <v>5455</v>
      </c>
      <c r="F2396" s="93"/>
      <c r="G2396" s="98"/>
    </row>
    <row r="2397" spans="1:7" x14ac:dyDescent="0.25">
      <c r="A2397" s="90" t="s">
        <v>5456</v>
      </c>
      <c r="B2397" s="91" t="s">
        <v>4893</v>
      </c>
      <c r="C2397" s="91" t="s">
        <v>1089</v>
      </c>
      <c r="D2397" s="91" t="s">
        <v>4315</v>
      </c>
      <c r="E2397" s="92" t="s">
        <v>4316</v>
      </c>
      <c r="F2397" s="93" t="s">
        <v>214</v>
      </c>
      <c r="G2397" s="100">
        <v>0.02</v>
      </c>
    </row>
    <row r="2398" spans="1:7" x14ac:dyDescent="0.25">
      <c r="A2398" s="90" t="s">
        <v>5457</v>
      </c>
      <c r="B2398" s="91" t="s">
        <v>4893</v>
      </c>
      <c r="C2398" s="91" t="s">
        <v>1091</v>
      </c>
      <c r="D2398" s="91" t="s">
        <v>4507</v>
      </c>
      <c r="E2398" s="92" t="s">
        <v>4508</v>
      </c>
      <c r="F2398" s="93" t="s">
        <v>185</v>
      </c>
      <c r="G2398" s="98">
        <v>0.1</v>
      </c>
    </row>
    <row r="2399" spans="1:7" x14ac:dyDescent="0.25">
      <c r="A2399" s="90" t="s">
        <v>5458</v>
      </c>
      <c r="B2399" s="91" t="s">
        <v>4893</v>
      </c>
      <c r="C2399" s="91" t="s">
        <v>1093</v>
      </c>
      <c r="D2399" s="91" t="s">
        <v>4309</v>
      </c>
      <c r="E2399" s="92" t="s">
        <v>4310</v>
      </c>
      <c r="F2399" s="93" t="s">
        <v>214</v>
      </c>
      <c r="G2399" s="100">
        <v>0.01</v>
      </c>
    </row>
    <row r="2400" spans="1:7" x14ac:dyDescent="0.25">
      <c r="A2400" s="90" t="s">
        <v>5459</v>
      </c>
      <c r="B2400" s="91" t="s">
        <v>4893</v>
      </c>
      <c r="C2400" s="91" t="s">
        <v>1095</v>
      </c>
      <c r="D2400" s="91" t="s">
        <v>4507</v>
      </c>
      <c r="E2400" s="92" t="s">
        <v>4508</v>
      </c>
      <c r="F2400" s="93" t="s">
        <v>185</v>
      </c>
      <c r="G2400" s="101">
        <v>0.29099999999999998</v>
      </c>
    </row>
    <row r="2401" spans="1:7" ht="22.5" x14ac:dyDescent="0.25">
      <c r="A2401" s="90" t="s">
        <v>5460</v>
      </c>
      <c r="B2401" s="91" t="s">
        <v>4893</v>
      </c>
      <c r="C2401" s="91" t="s">
        <v>1097</v>
      </c>
      <c r="D2401" s="91" t="s">
        <v>5461</v>
      </c>
      <c r="E2401" s="92" t="s">
        <v>5462</v>
      </c>
      <c r="F2401" s="93" t="s">
        <v>180</v>
      </c>
      <c r="G2401" s="98">
        <v>6.7</v>
      </c>
    </row>
    <row r="2402" spans="1:7" x14ac:dyDescent="0.25">
      <c r="A2402" s="90" t="s">
        <v>5463</v>
      </c>
      <c r="B2402" s="91" t="s">
        <v>4893</v>
      </c>
      <c r="C2402" s="91" t="s">
        <v>1099</v>
      </c>
      <c r="D2402" s="91" t="s">
        <v>4507</v>
      </c>
      <c r="E2402" s="92" t="s">
        <v>4508</v>
      </c>
      <c r="F2402" s="93" t="s">
        <v>185</v>
      </c>
      <c r="G2402" s="101">
        <v>9.2460000000000004</v>
      </c>
    </row>
    <row r="2403" spans="1:7" ht="33.75" x14ac:dyDescent="0.25">
      <c r="A2403" s="90" t="s">
        <v>5464</v>
      </c>
      <c r="B2403" s="91" t="s">
        <v>4893</v>
      </c>
      <c r="C2403" s="91" t="s">
        <v>1101</v>
      </c>
      <c r="D2403" s="91" t="s">
        <v>5465</v>
      </c>
      <c r="E2403" s="92" t="s">
        <v>5466</v>
      </c>
      <c r="F2403" s="93" t="s">
        <v>631</v>
      </c>
      <c r="G2403" s="99">
        <v>670</v>
      </c>
    </row>
    <row r="2404" spans="1:7" x14ac:dyDescent="0.25">
      <c r="A2404" s="90" t="s">
        <v>5467</v>
      </c>
      <c r="B2404" s="91" t="s">
        <v>4893</v>
      </c>
      <c r="C2404" s="91" t="s">
        <v>1103</v>
      </c>
      <c r="D2404" s="91" t="s">
        <v>3025</v>
      </c>
      <c r="E2404" s="92" t="s">
        <v>5468</v>
      </c>
      <c r="F2404" s="93" t="s">
        <v>238</v>
      </c>
      <c r="G2404" s="99">
        <v>1</v>
      </c>
    </row>
    <row r="2405" spans="1:7" x14ac:dyDescent="0.25">
      <c r="A2405" s="90" t="s">
        <v>5469</v>
      </c>
      <c r="B2405" s="91" t="s">
        <v>4893</v>
      </c>
      <c r="C2405" s="91" t="s">
        <v>5470</v>
      </c>
      <c r="D2405" s="91" t="s">
        <v>3025</v>
      </c>
      <c r="E2405" s="92" t="s">
        <v>5471</v>
      </c>
      <c r="F2405" s="93" t="s">
        <v>238</v>
      </c>
      <c r="G2405" s="99">
        <v>2</v>
      </c>
    </row>
    <row r="2406" spans="1:7" x14ac:dyDescent="0.25">
      <c r="A2406" s="90" t="s">
        <v>5472</v>
      </c>
      <c r="B2406" s="91" t="s">
        <v>4893</v>
      </c>
      <c r="C2406" s="91" t="s">
        <v>1105</v>
      </c>
      <c r="D2406" s="91" t="s">
        <v>596</v>
      </c>
      <c r="E2406" s="92" t="s">
        <v>597</v>
      </c>
      <c r="F2406" s="93" t="s">
        <v>180</v>
      </c>
      <c r="G2406" s="100">
        <v>2.04</v>
      </c>
    </row>
    <row r="2407" spans="1:7" x14ac:dyDescent="0.25">
      <c r="A2407" s="90"/>
      <c r="B2407" s="91"/>
      <c r="C2407" s="91"/>
      <c r="D2407" s="91"/>
      <c r="E2407" s="103" t="s">
        <v>5473</v>
      </c>
      <c r="F2407" s="93"/>
      <c r="G2407" s="100"/>
    </row>
    <row r="2408" spans="1:7" x14ac:dyDescent="0.25">
      <c r="A2408" s="90" t="s">
        <v>5474</v>
      </c>
      <c r="B2408" s="91" t="s">
        <v>4893</v>
      </c>
      <c r="C2408" s="91" t="s">
        <v>1108</v>
      </c>
      <c r="D2408" s="91" t="s">
        <v>596</v>
      </c>
      <c r="E2408" s="92" t="s">
        <v>597</v>
      </c>
      <c r="F2408" s="93" t="s">
        <v>180</v>
      </c>
      <c r="G2408" s="101">
        <v>0.61499999999999999</v>
      </c>
    </row>
    <row r="2409" spans="1:7" x14ac:dyDescent="0.25">
      <c r="A2409" s="90" t="s">
        <v>5475</v>
      </c>
      <c r="B2409" s="91" t="s">
        <v>4893</v>
      </c>
      <c r="C2409" s="91" t="s">
        <v>1110</v>
      </c>
      <c r="D2409" s="91" t="s">
        <v>600</v>
      </c>
      <c r="E2409" s="92" t="s">
        <v>601</v>
      </c>
      <c r="F2409" s="93" t="s">
        <v>297</v>
      </c>
      <c r="G2409" s="94">
        <v>-1.28535</v>
      </c>
    </row>
    <row r="2410" spans="1:7" x14ac:dyDescent="0.25">
      <c r="A2410" s="90" t="s">
        <v>5476</v>
      </c>
      <c r="B2410" s="91" t="s">
        <v>4893</v>
      </c>
      <c r="C2410" s="91" t="s">
        <v>5477</v>
      </c>
      <c r="D2410" s="91" t="s">
        <v>3025</v>
      </c>
      <c r="E2410" s="92" t="s">
        <v>488</v>
      </c>
      <c r="F2410" s="93" t="s">
        <v>489</v>
      </c>
      <c r="G2410" s="98">
        <v>61.5</v>
      </c>
    </row>
    <row r="2411" spans="1:7" x14ac:dyDescent="0.25">
      <c r="A2411" s="90"/>
      <c r="B2411" s="91"/>
      <c r="C2411" s="91"/>
      <c r="D2411" s="91"/>
      <c r="E2411" s="103" t="s">
        <v>5478</v>
      </c>
      <c r="F2411" s="93"/>
      <c r="G2411" s="98"/>
    </row>
    <row r="2412" spans="1:7" x14ac:dyDescent="0.25">
      <c r="A2412" s="90" t="s">
        <v>5479</v>
      </c>
      <c r="B2412" s="91" t="s">
        <v>4893</v>
      </c>
      <c r="C2412" s="91" t="s">
        <v>1113</v>
      </c>
      <c r="D2412" s="91" t="s">
        <v>596</v>
      </c>
      <c r="E2412" s="92" t="s">
        <v>597</v>
      </c>
      <c r="F2412" s="93" t="s">
        <v>180</v>
      </c>
      <c r="G2412" s="100">
        <v>2.04</v>
      </c>
    </row>
    <row r="2413" spans="1:7" x14ac:dyDescent="0.25">
      <c r="A2413" s="90"/>
      <c r="B2413" s="91"/>
      <c r="C2413" s="91"/>
      <c r="D2413" s="91"/>
      <c r="E2413" s="103" t="s">
        <v>5480</v>
      </c>
      <c r="F2413" s="93"/>
      <c r="G2413" s="100"/>
    </row>
    <row r="2414" spans="1:7" ht="22.5" x14ac:dyDescent="0.25">
      <c r="A2414" s="90" t="s">
        <v>5481</v>
      </c>
      <c r="B2414" s="91" t="s">
        <v>4893</v>
      </c>
      <c r="C2414" s="91" t="s">
        <v>1115</v>
      </c>
      <c r="D2414" s="91" t="s">
        <v>5482</v>
      </c>
      <c r="E2414" s="92" t="s">
        <v>5483</v>
      </c>
      <c r="F2414" s="93" t="s">
        <v>172</v>
      </c>
      <c r="G2414" s="101">
        <v>3.2000000000000001E-2</v>
      </c>
    </row>
    <row r="2415" spans="1:7" x14ac:dyDescent="0.25">
      <c r="A2415" s="90" t="s">
        <v>5484</v>
      </c>
      <c r="B2415" s="91" t="s">
        <v>4893</v>
      </c>
      <c r="C2415" s="91" t="s">
        <v>1119</v>
      </c>
      <c r="D2415" s="91" t="s">
        <v>400</v>
      </c>
      <c r="E2415" s="92" t="s">
        <v>401</v>
      </c>
      <c r="F2415" s="93" t="s">
        <v>297</v>
      </c>
      <c r="G2415" s="101">
        <v>0.153</v>
      </c>
    </row>
    <row r="2416" spans="1:7" ht="33.75" x14ac:dyDescent="0.25">
      <c r="A2416" s="90" t="s">
        <v>5485</v>
      </c>
      <c r="B2416" s="91" t="s">
        <v>4893</v>
      </c>
      <c r="C2416" s="91" t="s">
        <v>1121</v>
      </c>
      <c r="D2416" s="91" t="s">
        <v>1812</v>
      </c>
      <c r="E2416" s="92" t="s">
        <v>1813</v>
      </c>
      <c r="F2416" s="93" t="s">
        <v>297</v>
      </c>
      <c r="G2416" s="101">
        <v>0.153</v>
      </c>
    </row>
    <row r="2417" spans="1:7" x14ac:dyDescent="0.25">
      <c r="A2417" s="116" t="s">
        <v>5486</v>
      </c>
      <c r="B2417" s="117" t="s">
        <v>4893</v>
      </c>
      <c r="C2417" s="117" t="s">
        <v>1124</v>
      </c>
      <c r="D2417" s="117" t="s">
        <v>2602</v>
      </c>
      <c r="E2417" s="118" t="s">
        <v>5487</v>
      </c>
      <c r="F2417" s="119" t="s">
        <v>238</v>
      </c>
      <c r="G2417" s="120">
        <v>1</v>
      </c>
    </row>
    <row r="2418" spans="1:7" x14ac:dyDescent="0.25">
      <c r="A2418" s="116" t="s">
        <v>5488</v>
      </c>
      <c r="B2418" s="117" t="s">
        <v>4893</v>
      </c>
      <c r="C2418" s="117" t="s">
        <v>1128</v>
      </c>
      <c r="D2418" s="117" t="s">
        <v>2602</v>
      </c>
      <c r="E2418" s="118" t="s">
        <v>5489</v>
      </c>
      <c r="F2418" s="119" t="s">
        <v>238</v>
      </c>
      <c r="G2418" s="120">
        <v>2</v>
      </c>
    </row>
    <row r="2419" spans="1:7" x14ac:dyDescent="0.25">
      <c r="A2419" s="116" t="s">
        <v>5490</v>
      </c>
      <c r="B2419" s="117" t="s">
        <v>4893</v>
      </c>
      <c r="C2419" s="117" t="s">
        <v>1130</v>
      </c>
      <c r="D2419" s="117" t="s">
        <v>2602</v>
      </c>
      <c r="E2419" s="118" t="s">
        <v>5491</v>
      </c>
      <c r="F2419" s="119" t="s">
        <v>238</v>
      </c>
      <c r="G2419" s="120">
        <v>4</v>
      </c>
    </row>
    <row r="2420" spans="1:7" x14ac:dyDescent="0.25">
      <c r="A2420" s="116" t="s">
        <v>5492</v>
      </c>
      <c r="B2420" s="117" t="s">
        <v>4893</v>
      </c>
      <c r="C2420" s="117" t="s">
        <v>1132</v>
      </c>
      <c r="D2420" s="117" t="s">
        <v>2602</v>
      </c>
      <c r="E2420" s="118" t="s">
        <v>5493</v>
      </c>
      <c r="F2420" s="119" t="s">
        <v>238</v>
      </c>
      <c r="G2420" s="120">
        <v>4</v>
      </c>
    </row>
    <row r="2421" spans="1:7" x14ac:dyDescent="0.25">
      <c r="A2421" s="116" t="s">
        <v>5494</v>
      </c>
      <c r="B2421" s="117" t="s">
        <v>4893</v>
      </c>
      <c r="C2421" s="117" t="s">
        <v>1136</v>
      </c>
      <c r="D2421" s="117" t="s">
        <v>2602</v>
      </c>
      <c r="E2421" s="118" t="s">
        <v>5495</v>
      </c>
      <c r="F2421" s="119" t="s">
        <v>238</v>
      </c>
      <c r="G2421" s="120">
        <v>4</v>
      </c>
    </row>
    <row r="2422" spans="1:7" x14ac:dyDescent="0.25">
      <c r="A2422" s="116" t="s">
        <v>5496</v>
      </c>
      <c r="B2422" s="117" t="s">
        <v>4893</v>
      </c>
      <c r="C2422" s="117" t="s">
        <v>1140</v>
      </c>
      <c r="D2422" s="117" t="s">
        <v>2602</v>
      </c>
      <c r="E2422" s="118" t="s">
        <v>5497</v>
      </c>
      <c r="F2422" s="119" t="s">
        <v>238</v>
      </c>
      <c r="G2422" s="120">
        <v>4</v>
      </c>
    </row>
    <row r="2423" spans="1:7" x14ac:dyDescent="0.25">
      <c r="A2423" s="116" t="s">
        <v>5498</v>
      </c>
      <c r="B2423" s="117" t="s">
        <v>4893</v>
      </c>
      <c r="C2423" s="117" t="s">
        <v>1142</v>
      </c>
      <c r="D2423" s="117" t="s">
        <v>2602</v>
      </c>
      <c r="E2423" s="118" t="s">
        <v>5499</v>
      </c>
      <c r="F2423" s="119" t="s">
        <v>238</v>
      </c>
      <c r="G2423" s="120">
        <v>2</v>
      </c>
    </row>
    <row r="2424" spans="1:7" x14ac:dyDescent="0.25">
      <c r="A2424" s="116" t="s">
        <v>5500</v>
      </c>
      <c r="B2424" s="117" t="s">
        <v>4893</v>
      </c>
      <c r="C2424" s="117" t="s">
        <v>1146</v>
      </c>
      <c r="D2424" s="117" t="s">
        <v>2602</v>
      </c>
      <c r="E2424" s="118" t="s">
        <v>5501</v>
      </c>
      <c r="F2424" s="119" t="s">
        <v>238</v>
      </c>
      <c r="G2424" s="120">
        <v>1</v>
      </c>
    </row>
    <row r="2425" spans="1:7" x14ac:dyDescent="0.25">
      <c r="A2425" s="116" t="s">
        <v>5502</v>
      </c>
      <c r="B2425" s="117" t="s">
        <v>4893</v>
      </c>
      <c r="C2425" s="117" t="s">
        <v>1155</v>
      </c>
      <c r="D2425" s="117" t="s">
        <v>2602</v>
      </c>
      <c r="E2425" s="118" t="s">
        <v>5503</v>
      </c>
      <c r="F2425" s="119" t="s">
        <v>238</v>
      </c>
      <c r="G2425" s="120">
        <v>2</v>
      </c>
    </row>
    <row r="2426" spans="1:7" x14ac:dyDescent="0.25">
      <c r="A2426" s="116" t="s">
        <v>5504</v>
      </c>
      <c r="B2426" s="117" t="s">
        <v>4893</v>
      </c>
      <c r="C2426" s="117" t="s">
        <v>1159</v>
      </c>
      <c r="D2426" s="117" t="s">
        <v>2602</v>
      </c>
      <c r="E2426" s="118" t="s">
        <v>5505</v>
      </c>
      <c r="F2426" s="119" t="s">
        <v>238</v>
      </c>
      <c r="G2426" s="120">
        <v>2</v>
      </c>
    </row>
    <row r="2427" spans="1:7" x14ac:dyDescent="0.25">
      <c r="A2427" s="116" t="s">
        <v>5506</v>
      </c>
      <c r="B2427" s="117" t="s">
        <v>4893</v>
      </c>
      <c r="C2427" s="117" t="s">
        <v>1161</v>
      </c>
      <c r="D2427" s="117" t="s">
        <v>2602</v>
      </c>
      <c r="E2427" s="118" t="s">
        <v>5507</v>
      </c>
      <c r="F2427" s="119" t="s">
        <v>238</v>
      </c>
      <c r="G2427" s="120">
        <v>4</v>
      </c>
    </row>
    <row r="2428" spans="1:7" x14ac:dyDescent="0.25">
      <c r="A2428" s="116" t="s">
        <v>5508</v>
      </c>
      <c r="B2428" s="117" t="s">
        <v>4893</v>
      </c>
      <c r="C2428" s="117" t="s">
        <v>1163</v>
      </c>
      <c r="D2428" s="117" t="s">
        <v>2602</v>
      </c>
      <c r="E2428" s="118" t="s">
        <v>5509</v>
      </c>
      <c r="F2428" s="119" t="s">
        <v>238</v>
      </c>
      <c r="G2428" s="120">
        <v>4</v>
      </c>
    </row>
    <row r="2429" spans="1:7" x14ac:dyDescent="0.25">
      <c r="A2429" s="116" t="s">
        <v>5510</v>
      </c>
      <c r="B2429" s="117" t="s">
        <v>4893</v>
      </c>
      <c r="C2429" s="117" t="s">
        <v>1167</v>
      </c>
      <c r="D2429" s="117" t="s">
        <v>2602</v>
      </c>
      <c r="E2429" s="118" t="s">
        <v>5511</v>
      </c>
      <c r="F2429" s="119" t="s">
        <v>238</v>
      </c>
      <c r="G2429" s="120">
        <v>4</v>
      </c>
    </row>
    <row r="2430" spans="1:7" x14ac:dyDescent="0.25">
      <c r="A2430" s="116" t="s">
        <v>5512</v>
      </c>
      <c r="B2430" s="117" t="s">
        <v>4893</v>
      </c>
      <c r="C2430" s="117" t="s">
        <v>1171</v>
      </c>
      <c r="D2430" s="117" t="s">
        <v>2602</v>
      </c>
      <c r="E2430" s="118" t="s">
        <v>5513</v>
      </c>
      <c r="F2430" s="119" t="s">
        <v>238</v>
      </c>
      <c r="G2430" s="120">
        <v>1</v>
      </c>
    </row>
    <row r="2431" spans="1:7" ht="22.5" x14ac:dyDescent="0.25">
      <c r="A2431" s="116" t="s">
        <v>5514</v>
      </c>
      <c r="B2431" s="117" t="s">
        <v>4893</v>
      </c>
      <c r="C2431" s="117" t="s">
        <v>1176</v>
      </c>
      <c r="D2431" s="117" t="s">
        <v>2602</v>
      </c>
      <c r="E2431" s="118" t="s">
        <v>5515</v>
      </c>
      <c r="F2431" s="119" t="s">
        <v>238</v>
      </c>
      <c r="G2431" s="120">
        <v>1</v>
      </c>
    </row>
    <row r="2432" spans="1:7" x14ac:dyDescent="0.25">
      <c r="A2432" s="116" t="s">
        <v>5516</v>
      </c>
      <c r="B2432" s="117" t="s">
        <v>4893</v>
      </c>
      <c r="C2432" s="117" t="s">
        <v>1180</v>
      </c>
      <c r="D2432" s="117" t="s">
        <v>2602</v>
      </c>
      <c r="E2432" s="118" t="s">
        <v>5517</v>
      </c>
      <c r="F2432" s="119" t="s">
        <v>238</v>
      </c>
      <c r="G2432" s="120">
        <v>14</v>
      </c>
    </row>
    <row r="2433" spans="1:7" x14ac:dyDescent="0.25">
      <c r="A2433" s="116" t="s">
        <v>5518</v>
      </c>
      <c r="B2433" s="117" t="s">
        <v>4893</v>
      </c>
      <c r="C2433" s="117" t="s">
        <v>1182</v>
      </c>
      <c r="D2433" s="117" t="s">
        <v>2602</v>
      </c>
      <c r="E2433" s="118" t="s">
        <v>5519</v>
      </c>
      <c r="F2433" s="119" t="s">
        <v>238</v>
      </c>
      <c r="G2433" s="120">
        <v>17</v>
      </c>
    </row>
    <row r="2434" spans="1:7" x14ac:dyDescent="0.25">
      <c r="A2434" s="116" t="s">
        <v>5520</v>
      </c>
      <c r="B2434" s="117" t="s">
        <v>4893</v>
      </c>
      <c r="C2434" s="117" t="s">
        <v>1184</v>
      </c>
      <c r="D2434" s="117" t="s">
        <v>2602</v>
      </c>
      <c r="E2434" s="118" t="s">
        <v>5521</v>
      </c>
      <c r="F2434" s="119" t="s">
        <v>238</v>
      </c>
      <c r="G2434" s="120">
        <v>4</v>
      </c>
    </row>
    <row r="2435" spans="1:7" x14ac:dyDescent="0.25">
      <c r="A2435" s="116"/>
      <c r="B2435" s="117"/>
      <c r="C2435" s="117"/>
      <c r="D2435" s="117"/>
      <c r="E2435" s="151" t="s">
        <v>5522</v>
      </c>
      <c r="F2435" s="119"/>
      <c r="G2435" s="120"/>
    </row>
    <row r="2436" spans="1:7" x14ac:dyDescent="0.25">
      <c r="A2436" s="116"/>
      <c r="B2436" s="117"/>
      <c r="C2436" s="117"/>
      <c r="D2436" s="117"/>
      <c r="E2436" s="151" t="s">
        <v>5523</v>
      </c>
      <c r="F2436" s="119"/>
      <c r="G2436" s="120"/>
    </row>
    <row r="2437" spans="1:7" x14ac:dyDescent="0.25">
      <c r="A2437" s="90" t="s">
        <v>5524</v>
      </c>
      <c r="B2437" s="91" t="s">
        <v>4893</v>
      </c>
      <c r="C2437" s="91" t="s">
        <v>1188</v>
      </c>
      <c r="D2437" s="91" t="s">
        <v>4987</v>
      </c>
      <c r="E2437" s="92" t="s">
        <v>4988</v>
      </c>
      <c r="F2437" s="93" t="s">
        <v>363</v>
      </c>
      <c r="G2437" s="100">
        <v>0.14000000000000001</v>
      </c>
    </row>
    <row r="2438" spans="1:7" x14ac:dyDescent="0.25">
      <c r="A2438" s="90" t="s">
        <v>5525</v>
      </c>
      <c r="B2438" s="91" t="s">
        <v>4893</v>
      </c>
      <c r="C2438" s="91" t="s">
        <v>1190</v>
      </c>
      <c r="D2438" s="91" t="s">
        <v>1666</v>
      </c>
      <c r="E2438" s="92" t="s">
        <v>1741</v>
      </c>
      <c r="F2438" s="93" t="s">
        <v>185</v>
      </c>
      <c r="G2438" s="97">
        <v>1.9599999999999999E-2</v>
      </c>
    </row>
    <row r="2439" spans="1:7" x14ac:dyDescent="0.25">
      <c r="A2439" s="90" t="s">
        <v>5526</v>
      </c>
      <c r="B2439" s="91" t="s">
        <v>4893</v>
      </c>
      <c r="C2439" s="91" t="s">
        <v>5527</v>
      </c>
      <c r="D2439" s="91" t="s">
        <v>4991</v>
      </c>
      <c r="E2439" s="92" t="s">
        <v>4992</v>
      </c>
      <c r="F2439" s="93" t="s">
        <v>4029</v>
      </c>
      <c r="G2439" s="97">
        <v>3.6400000000000002E-2</v>
      </c>
    </row>
    <row r="2440" spans="1:7" x14ac:dyDescent="0.25">
      <c r="A2440" s="90" t="s">
        <v>5528</v>
      </c>
      <c r="B2440" s="91" t="s">
        <v>4893</v>
      </c>
      <c r="C2440" s="91" t="s">
        <v>1192</v>
      </c>
      <c r="D2440" s="91" t="s">
        <v>4994</v>
      </c>
      <c r="E2440" s="92" t="s">
        <v>4995</v>
      </c>
      <c r="F2440" s="93" t="s">
        <v>363</v>
      </c>
      <c r="G2440" s="100">
        <v>0.14000000000000001</v>
      </c>
    </row>
    <row r="2441" spans="1:7" ht="22.5" x14ac:dyDescent="0.25">
      <c r="A2441" s="90" t="s">
        <v>5529</v>
      </c>
      <c r="B2441" s="91" t="s">
        <v>4893</v>
      </c>
      <c r="C2441" s="91" t="s">
        <v>1194</v>
      </c>
      <c r="D2441" s="91" t="s">
        <v>4997</v>
      </c>
      <c r="E2441" s="92" t="s">
        <v>4998</v>
      </c>
      <c r="F2441" s="93" t="s">
        <v>185</v>
      </c>
      <c r="G2441" s="97">
        <v>0.4032</v>
      </c>
    </row>
    <row r="2442" spans="1:7" ht="22.5" x14ac:dyDescent="0.25">
      <c r="A2442" s="90" t="s">
        <v>5530</v>
      </c>
      <c r="B2442" s="91" t="s">
        <v>4893</v>
      </c>
      <c r="C2442" s="91" t="s">
        <v>1197</v>
      </c>
      <c r="D2442" s="91" t="s">
        <v>299</v>
      </c>
      <c r="E2442" s="92" t="s">
        <v>300</v>
      </c>
      <c r="F2442" s="93" t="s">
        <v>172</v>
      </c>
      <c r="G2442" s="101">
        <v>5.0999999999999997E-2</v>
      </c>
    </row>
    <row r="2443" spans="1:7" x14ac:dyDescent="0.25">
      <c r="A2443" s="90" t="s">
        <v>5531</v>
      </c>
      <c r="B2443" s="91" t="s">
        <v>4893</v>
      </c>
      <c r="C2443" s="91" t="s">
        <v>1199</v>
      </c>
      <c r="D2443" s="91" t="s">
        <v>350</v>
      </c>
      <c r="E2443" s="92" t="s">
        <v>5244</v>
      </c>
      <c r="F2443" s="93" t="s">
        <v>185</v>
      </c>
      <c r="G2443" s="101">
        <v>5.1769999999999996</v>
      </c>
    </row>
    <row r="2444" spans="1:7" x14ac:dyDescent="0.25">
      <c r="A2444" s="90" t="s">
        <v>5532</v>
      </c>
      <c r="B2444" s="91" t="s">
        <v>4893</v>
      </c>
      <c r="C2444" s="91" t="s">
        <v>5533</v>
      </c>
      <c r="D2444" s="91" t="s">
        <v>344</v>
      </c>
      <c r="E2444" s="92" t="s">
        <v>345</v>
      </c>
      <c r="F2444" s="93" t="s">
        <v>297</v>
      </c>
      <c r="G2444" s="97">
        <v>0.5161</v>
      </c>
    </row>
    <row r="2445" spans="1:7" x14ac:dyDescent="0.25">
      <c r="A2445" s="90"/>
      <c r="B2445" s="91"/>
      <c r="C2445" s="91"/>
      <c r="D2445" s="91"/>
      <c r="E2445" s="103" t="s">
        <v>5534</v>
      </c>
      <c r="F2445" s="93"/>
      <c r="G2445" s="97"/>
    </row>
    <row r="2446" spans="1:7" x14ac:dyDescent="0.25">
      <c r="A2446" s="90" t="s">
        <v>5535</v>
      </c>
      <c r="B2446" s="91" t="s">
        <v>4893</v>
      </c>
      <c r="C2446" s="91" t="s">
        <v>1201</v>
      </c>
      <c r="D2446" s="91" t="s">
        <v>5536</v>
      </c>
      <c r="E2446" s="92" t="s">
        <v>5537</v>
      </c>
      <c r="F2446" s="93" t="s">
        <v>172</v>
      </c>
      <c r="G2446" s="97">
        <v>0.1179</v>
      </c>
    </row>
    <row r="2447" spans="1:7" x14ac:dyDescent="0.25">
      <c r="A2447" s="90" t="s">
        <v>5538</v>
      </c>
      <c r="B2447" s="91" t="s">
        <v>4893</v>
      </c>
      <c r="C2447" s="91" t="s">
        <v>5539</v>
      </c>
      <c r="D2447" s="91" t="s">
        <v>5540</v>
      </c>
      <c r="E2447" s="92" t="s">
        <v>5541</v>
      </c>
      <c r="F2447" s="93" t="s">
        <v>185</v>
      </c>
      <c r="G2447" s="97">
        <v>12.0258</v>
      </c>
    </row>
    <row r="2448" spans="1:7" x14ac:dyDescent="0.25">
      <c r="A2448" s="90" t="s">
        <v>5542</v>
      </c>
      <c r="B2448" s="91" t="s">
        <v>4893</v>
      </c>
      <c r="C2448" s="91" t="s">
        <v>1203</v>
      </c>
      <c r="D2448" s="91" t="s">
        <v>877</v>
      </c>
      <c r="E2448" s="92" t="s">
        <v>878</v>
      </c>
      <c r="F2448" s="93" t="s">
        <v>297</v>
      </c>
      <c r="G2448" s="101">
        <v>1.1930000000000001</v>
      </c>
    </row>
    <row r="2449" spans="1:7" x14ac:dyDescent="0.25">
      <c r="A2449" s="90" t="s">
        <v>5543</v>
      </c>
      <c r="B2449" s="91" t="s">
        <v>4893</v>
      </c>
      <c r="C2449" s="91" t="s">
        <v>5544</v>
      </c>
      <c r="D2449" s="91" t="s">
        <v>4704</v>
      </c>
      <c r="E2449" s="92" t="s">
        <v>4705</v>
      </c>
      <c r="F2449" s="93" t="s">
        <v>297</v>
      </c>
      <c r="G2449" s="101">
        <v>1.1930000000000001</v>
      </c>
    </row>
    <row r="2450" spans="1:7" x14ac:dyDescent="0.25">
      <c r="A2450" s="90" t="s">
        <v>5545</v>
      </c>
      <c r="B2450" s="91" t="s">
        <v>4893</v>
      </c>
      <c r="C2450" s="91" t="s">
        <v>1205</v>
      </c>
      <c r="D2450" s="91" t="s">
        <v>5546</v>
      </c>
      <c r="E2450" s="92" t="s">
        <v>5547</v>
      </c>
      <c r="F2450" s="93" t="s">
        <v>363</v>
      </c>
      <c r="G2450" s="97">
        <v>0.64539999999999997</v>
      </c>
    </row>
    <row r="2451" spans="1:7" x14ac:dyDescent="0.25">
      <c r="A2451" s="90" t="s">
        <v>5548</v>
      </c>
      <c r="B2451" s="91" t="s">
        <v>4893</v>
      </c>
      <c r="C2451" s="91" t="s">
        <v>1209</v>
      </c>
      <c r="D2451" s="91" t="s">
        <v>5549</v>
      </c>
      <c r="E2451" s="92" t="s">
        <v>5550</v>
      </c>
      <c r="F2451" s="93" t="s">
        <v>363</v>
      </c>
      <c r="G2451" s="97">
        <v>0.64539999999999997</v>
      </c>
    </row>
    <row r="2452" spans="1:7" x14ac:dyDescent="0.25">
      <c r="A2452" s="90" t="s">
        <v>5551</v>
      </c>
      <c r="B2452" s="91" t="s">
        <v>4893</v>
      </c>
      <c r="C2452" s="91" t="s">
        <v>1211</v>
      </c>
      <c r="D2452" s="91" t="s">
        <v>5552</v>
      </c>
      <c r="E2452" s="92" t="s">
        <v>5553</v>
      </c>
      <c r="F2452" s="93" t="s">
        <v>371</v>
      </c>
      <c r="G2452" s="97">
        <v>-65.508099999999999</v>
      </c>
    </row>
    <row r="2453" spans="1:7" ht="22.5" x14ac:dyDescent="0.25">
      <c r="A2453" s="90" t="s">
        <v>5554</v>
      </c>
      <c r="B2453" s="91" t="s">
        <v>4893</v>
      </c>
      <c r="C2453" s="91" t="s">
        <v>5555</v>
      </c>
      <c r="D2453" s="91" t="s">
        <v>5556</v>
      </c>
      <c r="E2453" s="92" t="s">
        <v>5557</v>
      </c>
      <c r="F2453" s="93" t="s">
        <v>185</v>
      </c>
      <c r="G2453" s="102">
        <v>1.7687189999999999</v>
      </c>
    </row>
    <row r="2454" spans="1:7" x14ac:dyDescent="0.25">
      <c r="A2454" s="90"/>
      <c r="B2454" s="91"/>
      <c r="C2454" s="91"/>
      <c r="D2454" s="91"/>
      <c r="E2454" s="103" t="s">
        <v>5522</v>
      </c>
      <c r="F2454" s="93"/>
      <c r="G2454" s="102"/>
    </row>
    <row r="2455" spans="1:7" ht="22.5" x14ac:dyDescent="0.25">
      <c r="A2455" s="90" t="s">
        <v>5558</v>
      </c>
      <c r="B2455" s="91" t="s">
        <v>4893</v>
      </c>
      <c r="C2455" s="91" t="s">
        <v>1213</v>
      </c>
      <c r="D2455" s="91" t="s">
        <v>170</v>
      </c>
      <c r="E2455" s="92" t="s">
        <v>171</v>
      </c>
      <c r="F2455" s="93" t="s">
        <v>172</v>
      </c>
      <c r="G2455" s="94">
        <v>0.15236</v>
      </c>
    </row>
    <row r="2456" spans="1:7" x14ac:dyDescent="0.25">
      <c r="A2456" s="90" t="s">
        <v>5559</v>
      </c>
      <c r="B2456" s="91" t="s">
        <v>4893</v>
      </c>
      <c r="C2456" s="91" t="s">
        <v>1215</v>
      </c>
      <c r="D2456" s="91" t="s">
        <v>5560</v>
      </c>
      <c r="E2456" s="92" t="s">
        <v>5561</v>
      </c>
      <c r="F2456" s="93" t="s">
        <v>363</v>
      </c>
      <c r="G2456" s="97">
        <v>6.0944000000000003</v>
      </c>
    </row>
    <row r="2457" spans="1:7" x14ac:dyDescent="0.25">
      <c r="A2457" s="90" t="s">
        <v>5562</v>
      </c>
      <c r="B2457" s="91" t="s">
        <v>4893</v>
      </c>
      <c r="C2457" s="91" t="s">
        <v>1217</v>
      </c>
      <c r="D2457" s="91" t="s">
        <v>5563</v>
      </c>
      <c r="E2457" s="92" t="s">
        <v>5564</v>
      </c>
      <c r="F2457" s="93" t="s">
        <v>185</v>
      </c>
      <c r="G2457" s="94">
        <v>31.081440000000001</v>
      </c>
    </row>
    <row r="2458" spans="1:7" x14ac:dyDescent="0.25">
      <c r="A2458" s="90" t="s">
        <v>5565</v>
      </c>
      <c r="B2458" s="91" t="s">
        <v>4893</v>
      </c>
      <c r="C2458" s="91" t="s">
        <v>1221</v>
      </c>
      <c r="D2458" s="91" t="s">
        <v>4252</v>
      </c>
      <c r="E2458" s="92" t="s">
        <v>4253</v>
      </c>
      <c r="F2458" s="93" t="s">
        <v>172</v>
      </c>
      <c r="G2458" s="94">
        <v>0.60943999999999998</v>
      </c>
    </row>
    <row r="2459" spans="1:7" x14ac:dyDescent="0.25">
      <c r="A2459" s="90" t="s">
        <v>5566</v>
      </c>
      <c r="B2459" s="91" t="s">
        <v>4893</v>
      </c>
      <c r="C2459" s="91" t="s">
        <v>1223</v>
      </c>
      <c r="D2459" s="91" t="s">
        <v>4687</v>
      </c>
      <c r="E2459" s="92" t="s">
        <v>4688</v>
      </c>
      <c r="F2459" s="93" t="s">
        <v>185</v>
      </c>
      <c r="G2459" s="94">
        <v>62.162880000000001</v>
      </c>
    </row>
    <row r="2460" spans="1:7" x14ac:dyDescent="0.25">
      <c r="A2460" s="90" t="s">
        <v>5567</v>
      </c>
      <c r="B2460" s="91" t="s">
        <v>4893</v>
      </c>
      <c r="C2460" s="91" t="s">
        <v>1228</v>
      </c>
      <c r="D2460" s="91" t="s">
        <v>5568</v>
      </c>
      <c r="E2460" s="92" t="s">
        <v>5569</v>
      </c>
      <c r="F2460" s="93" t="s">
        <v>172</v>
      </c>
      <c r="G2460" s="101">
        <v>0.252</v>
      </c>
    </row>
    <row r="2461" spans="1:7" x14ac:dyDescent="0.25">
      <c r="A2461" s="90" t="s">
        <v>5570</v>
      </c>
      <c r="B2461" s="91" t="s">
        <v>4893</v>
      </c>
      <c r="C2461" s="91" t="s">
        <v>5571</v>
      </c>
      <c r="D2461" s="91" t="s">
        <v>5540</v>
      </c>
      <c r="E2461" s="92" t="s">
        <v>5541</v>
      </c>
      <c r="F2461" s="93" t="s">
        <v>185</v>
      </c>
      <c r="G2461" s="101">
        <v>25.577999999999999</v>
      </c>
    </row>
    <row r="2462" spans="1:7" x14ac:dyDescent="0.25">
      <c r="A2462" s="90" t="s">
        <v>5572</v>
      </c>
      <c r="B2462" s="91" t="s">
        <v>4893</v>
      </c>
      <c r="C2462" s="91" t="s">
        <v>5573</v>
      </c>
      <c r="D2462" s="91" t="s">
        <v>344</v>
      </c>
      <c r="E2462" s="92" t="s">
        <v>345</v>
      </c>
      <c r="F2462" s="93" t="s">
        <v>297</v>
      </c>
      <c r="G2462" s="101">
        <v>2.1419999999999999</v>
      </c>
    </row>
    <row r="2463" spans="1:7" x14ac:dyDescent="0.25">
      <c r="A2463" s="90" t="s">
        <v>5574</v>
      </c>
      <c r="B2463" s="91" t="s">
        <v>4893</v>
      </c>
      <c r="C2463" s="91" t="s">
        <v>1230</v>
      </c>
      <c r="D2463" s="91" t="s">
        <v>400</v>
      </c>
      <c r="E2463" s="92" t="s">
        <v>401</v>
      </c>
      <c r="F2463" s="93" t="s">
        <v>297</v>
      </c>
      <c r="G2463" s="97">
        <v>0.28349999999999997</v>
      </c>
    </row>
    <row r="2464" spans="1:7" ht="33.75" x14ac:dyDescent="0.25">
      <c r="A2464" s="90" t="s">
        <v>5575</v>
      </c>
      <c r="B2464" s="91" t="s">
        <v>4893</v>
      </c>
      <c r="C2464" s="91" t="s">
        <v>1232</v>
      </c>
      <c r="D2464" s="91" t="s">
        <v>1812</v>
      </c>
      <c r="E2464" s="92" t="s">
        <v>1813</v>
      </c>
      <c r="F2464" s="93" t="s">
        <v>297</v>
      </c>
      <c r="G2464" s="97">
        <v>0.28349999999999997</v>
      </c>
    </row>
    <row r="2465" spans="1:7" x14ac:dyDescent="0.25">
      <c r="A2465" s="90" t="s">
        <v>5576</v>
      </c>
      <c r="B2465" s="91" t="s">
        <v>4893</v>
      </c>
      <c r="C2465" s="91" t="s">
        <v>1234</v>
      </c>
      <c r="D2465" s="91" t="s">
        <v>5577</v>
      </c>
      <c r="E2465" s="92" t="s">
        <v>5578</v>
      </c>
      <c r="F2465" s="93" t="s">
        <v>172</v>
      </c>
      <c r="G2465" s="94">
        <v>0.15236</v>
      </c>
    </row>
    <row r="2466" spans="1:7" x14ac:dyDescent="0.25">
      <c r="A2466" s="90" t="s">
        <v>5579</v>
      </c>
      <c r="B2466" s="91" t="s">
        <v>4893</v>
      </c>
      <c r="C2466" s="91" t="s">
        <v>1242</v>
      </c>
      <c r="D2466" s="91" t="s">
        <v>5580</v>
      </c>
      <c r="E2466" s="92" t="s">
        <v>5581</v>
      </c>
      <c r="F2466" s="93" t="s">
        <v>297</v>
      </c>
      <c r="G2466" s="100">
        <v>2.33</v>
      </c>
    </row>
    <row r="2467" spans="1:7" x14ac:dyDescent="0.25">
      <c r="A2467" s="90" t="s">
        <v>5582</v>
      </c>
      <c r="B2467" s="91" t="s">
        <v>4893</v>
      </c>
      <c r="C2467" s="91" t="s">
        <v>5583</v>
      </c>
      <c r="D2467" s="91" t="s">
        <v>5584</v>
      </c>
      <c r="E2467" s="92" t="s">
        <v>5585</v>
      </c>
      <c r="F2467" s="93" t="s">
        <v>297</v>
      </c>
      <c r="G2467" s="100">
        <v>2.33</v>
      </c>
    </row>
    <row r="2468" spans="1:7" x14ac:dyDescent="0.25">
      <c r="A2468" s="90" t="s">
        <v>5586</v>
      </c>
      <c r="B2468" s="91" t="s">
        <v>4893</v>
      </c>
      <c r="C2468" s="91" t="s">
        <v>1244</v>
      </c>
      <c r="D2468" s="91" t="s">
        <v>5587</v>
      </c>
      <c r="E2468" s="92" t="s">
        <v>5588</v>
      </c>
      <c r="F2468" s="93" t="s">
        <v>297</v>
      </c>
      <c r="G2468" s="100">
        <v>5.34</v>
      </c>
    </row>
    <row r="2469" spans="1:7" x14ac:dyDescent="0.25">
      <c r="A2469" s="90" t="s">
        <v>5589</v>
      </c>
      <c r="B2469" s="91" t="s">
        <v>4893</v>
      </c>
      <c r="C2469" s="91" t="s">
        <v>1246</v>
      </c>
      <c r="D2469" s="91" t="s">
        <v>5590</v>
      </c>
      <c r="E2469" s="92" t="s">
        <v>5591</v>
      </c>
      <c r="F2469" s="93" t="s">
        <v>297</v>
      </c>
      <c r="G2469" s="100">
        <v>5.34</v>
      </c>
    </row>
    <row r="2470" spans="1:7" x14ac:dyDescent="0.25">
      <c r="A2470" s="90" t="s">
        <v>5592</v>
      </c>
      <c r="B2470" s="91" t="s">
        <v>4893</v>
      </c>
      <c r="C2470" s="91" t="s">
        <v>1248</v>
      </c>
      <c r="D2470" s="91" t="s">
        <v>5593</v>
      </c>
      <c r="E2470" s="92" t="s">
        <v>5594</v>
      </c>
      <c r="F2470" s="93" t="s">
        <v>363</v>
      </c>
      <c r="G2470" s="94">
        <v>6.7038399999999996</v>
      </c>
    </row>
    <row r="2471" spans="1:7" x14ac:dyDescent="0.25">
      <c r="A2471" s="90" t="s">
        <v>5595</v>
      </c>
      <c r="B2471" s="91" t="s">
        <v>4893</v>
      </c>
      <c r="C2471" s="91" t="s">
        <v>1250</v>
      </c>
      <c r="D2471" s="91" t="s">
        <v>5596</v>
      </c>
      <c r="E2471" s="92" t="s">
        <v>5597</v>
      </c>
      <c r="F2471" s="93" t="s">
        <v>371</v>
      </c>
      <c r="G2471" s="97">
        <v>770.94159999999999</v>
      </c>
    </row>
    <row r="2472" spans="1:7" x14ac:dyDescent="0.25">
      <c r="A2472" s="90" t="s">
        <v>5598</v>
      </c>
      <c r="B2472" s="91" t="s">
        <v>4893</v>
      </c>
      <c r="C2472" s="91" t="s">
        <v>1252</v>
      </c>
      <c r="D2472" s="91" t="s">
        <v>4987</v>
      </c>
      <c r="E2472" s="92" t="s">
        <v>4988</v>
      </c>
      <c r="F2472" s="93" t="s">
        <v>363</v>
      </c>
      <c r="G2472" s="97">
        <v>6.0944000000000003</v>
      </c>
    </row>
    <row r="2473" spans="1:7" x14ac:dyDescent="0.25">
      <c r="A2473" s="90" t="s">
        <v>5599</v>
      </c>
      <c r="B2473" s="91" t="s">
        <v>4893</v>
      </c>
      <c r="C2473" s="91" t="s">
        <v>1254</v>
      </c>
      <c r="D2473" s="91" t="s">
        <v>1666</v>
      </c>
      <c r="E2473" s="92" t="s">
        <v>1741</v>
      </c>
      <c r="F2473" s="93" t="s">
        <v>185</v>
      </c>
      <c r="G2473" s="97">
        <v>0.85319999999999996</v>
      </c>
    </row>
    <row r="2474" spans="1:7" x14ac:dyDescent="0.25">
      <c r="A2474" s="90" t="s">
        <v>5600</v>
      </c>
      <c r="B2474" s="91" t="s">
        <v>4893</v>
      </c>
      <c r="C2474" s="91" t="s">
        <v>5601</v>
      </c>
      <c r="D2474" s="91" t="s">
        <v>4991</v>
      </c>
      <c r="E2474" s="92" t="s">
        <v>4992</v>
      </c>
      <c r="F2474" s="93" t="s">
        <v>4029</v>
      </c>
      <c r="G2474" s="101">
        <v>1.585</v>
      </c>
    </row>
    <row r="2475" spans="1:7" x14ac:dyDescent="0.25">
      <c r="A2475" s="90" t="s">
        <v>5602</v>
      </c>
      <c r="B2475" s="91" t="s">
        <v>4893</v>
      </c>
      <c r="C2475" s="91" t="s">
        <v>1257</v>
      </c>
      <c r="D2475" s="91" t="s">
        <v>4994</v>
      </c>
      <c r="E2475" s="92" t="s">
        <v>4995</v>
      </c>
      <c r="F2475" s="93" t="s">
        <v>363</v>
      </c>
      <c r="G2475" s="97">
        <v>6.0944000000000003</v>
      </c>
    </row>
    <row r="2476" spans="1:7" ht="22.5" x14ac:dyDescent="0.25">
      <c r="A2476" s="90" t="s">
        <v>5603</v>
      </c>
      <c r="B2476" s="91" t="s">
        <v>4893</v>
      </c>
      <c r="C2476" s="91" t="s">
        <v>5604</v>
      </c>
      <c r="D2476" s="91" t="s">
        <v>5605</v>
      </c>
      <c r="E2476" s="92" t="s">
        <v>5606</v>
      </c>
      <c r="F2476" s="93" t="s">
        <v>185</v>
      </c>
      <c r="G2476" s="102">
        <v>17.551871999999999</v>
      </c>
    </row>
    <row r="2477" spans="1:7" ht="22.5" x14ac:dyDescent="0.25">
      <c r="A2477" s="90" t="s">
        <v>5607</v>
      </c>
      <c r="B2477" s="91" t="s">
        <v>4893</v>
      </c>
      <c r="C2477" s="91" t="s">
        <v>1259</v>
      </c>
      <c r="D2477" s="91" t="s">
        <v>386</v>
      </c>
      <c r="E2477" s="92" t="s">
        <v>387</v>
      </c>
      <c r="F2477" s="93" t="s">
        <v>363</v>
      </c>
      <c r="G2477" s="98">
        <v>5.5</v>
      </c>
    </row>
    <row r="2478" spans="1:7" x14ac:dyDescent="0.25">
      <c r="A2478" s="90" t="s">
        <v>5608</v>
      </c>
      <c r="B2478" s="91" t="s">
        <v>4893</v>
      </c>
      <c r="C2478" s="91" t="s">
        <v>1261</v>
      </c>
      <c r="D2478" s="91" t="s">
        <v>378</v>
      </c>
      <c r="E2478" s="92" t="s">
        <v>379</v>
      </c>
      <c r="F2478" s="93" t="s">
        <v>380</v>
      </c>
      <c r="G2478" s="99">
        <v>2255</v>
      </c>
    </row>
    <row r="2479" spans="1:7" ht="22.5" x14ac:dyDescent="0.25">
      <c r="A2479" s="90" t="s">
        <v>5609</v>
      </c>
      <c r="B2479" s="91" t="s">
        <v>4893</v>
      </c>
      <c r="C2479" s="91" t="s">
        <v>5610</v>
      </c>
      <c r="D2479" s="91" t="s">
        <v>383</v>
      </c>
      <c r="E2479" s="92" t="s">
        <v>384</v>
      </c>
      <c r="F2479" s="93" t="s">
        <v>185</v>
      </c>
      <c r="G2479" s="98">
        <v>111.1</v>
      </c>
    </row>
    <row r="2480" spans="1:7" x14ac:dyDescent="0.25">
      <c r="A2480" s="90" t="s">
        <v>5611</v>
      </c>
      <c r="B2480" s="91" t="s">
        <v>4893</v>
      </c>
      <c r="C2480" s="91" t="s">
        <v>1263</v>
      </c>
      <c r="D2480" s="91" t="s">
        <v>393</v>
      </c>
      <c r="E2480" s="92" t="s">
        <v>394</v>
      </c>
      <c r="F2480" s="93" t="s">
        <v>297</v>
      </c>
      <c r="G2480" s="98">
        <v>1.1000000000000001</v>
      </c>
    </row>
    <row r="2481" spans="1:7" x14ac:dyDescent="0.25">
      <c r="A2481" s="90" t="s">
        <v>5612</v>
      </c>
      <c r="B2481" s="91" t="s">
        <v>4893</v>
      </c>
      <c r="C2481" s="91" t="s">
        <v>1265</v>
      </c>
      <c r="D2481" s="91" t="s">
        <v>397</v>
      </c>
      <c r="E2481" s="92" t="s">
        <v>398</v>
      </c>
      <c r="F2481" s="93" t="s">
        <v>297</v>
      </c>
      <c r="G2481" s="98">
        <v>1.1000000000000001</v>
      </c>
    </row>
    <row r="2482" spans="1:7" x14ac:dyDescent="0.25">
      <c r="A2482" s="90" t="s">
        <v>5613</v>
      </c>
      <c r="B2482" s="91" t="s">
        <v>4893</v>
      </c>
      <c r="C2482" s="91" t="s">
        <v>1267</v>
      </c>
      <c r="D2482" s="91" t="s">
        <v>5429</v>
      </c>
      <c r="E2482" s="92" t="s">
        <v>5430</v>
      </c>
      <c r="F2482" s="93" t="s">
        <v>363</v>
      </c>
      <c r="G2482" s="101">
        <v>7.6120000000000001</v>
      </c>
    </row>
    <row r="2483" spans="1:7" x14ac:dyDescent="0.25">
      <c r="A2483" s="90" t="s">
        <v>5614</v>
      </c>
      <c r="B2483" s="91" t="s">
        <v>4893</v>
      </c>
      <c r="C2483" s="91" t="s">
        <v>1269</v>
      </c>
      <c r="D2483" s="91" t="s">
        <v>1534</v>
      </c>
      <c r="E2483" s="92" t="s">
        <v>1535</v>
      </c>
      <c r="F2483" s="93" t="s">
        <v>363</v>
      </c>
      <c r="G2483" s="101">
        <v>14.731999999999999</v>
      </c>
    </row>
    <row r="2484" spans="1:7" x14ac:dyDescent="0.25">
      <c r="A2484" s="90" t="s">
        <v>5615</v>
      </c>
      <c r="B2484" s="91" t="s">
        <v>4893</v>
      </c>
      <c r="C2484" s="91" t="s">
        <v>1271</v>
      </c>
      <c r="D2484" s="91" t="s">
        <v>1538</v>
      </c>
      <c r="E2484" s="92" t="s">
        <v>1539</v>
      </c>
      <c r="F2484" s="93" t="s">
        <v>297</v>
      </c>
      <c r="G2484" s="102">
        <v>0.55981599999999998</v>
      </c>
    </row>
    <row r="2485" spans="1:7" x14ac:dyDescent="0.25">
      <c r="A2485" s="90" t="s">
        <v>5616</v>
      </c>
      <c r="B2485" s="91" t="s">
        <v>4893</v>
      </c>
      <c r="C2485" s="91" t="s">
        <v>1273</v>
      </c>
      <c r="D2485" s="91" t="s">
        <v>596</v>
      </c>
      <c r="E2485" s="92" t="s">
        <v>597</v>
      </c>
      <c r="F2485" s="93" t="s">
        <v>180</v>
      </c>
      <c r="G2485" s="100">
        <v>0.32</v>
      </c>
    </row>
    <row r="2486" spans="1:7" x14ac:dyDescent="0.25">
      <c r="A2486" s="79" t="s">
        <v>417</v>
      </c>
      <c r="B2486" s="299" t="s">
        <v>108</v>
      </c>
      <c r="C2486" s="299"/>
      <c r="D2486" s="299"/>
      <c r="E2486" s="80" t="s">
        <v>11</v>
      </c>
      <c r="F2486" s="81"/>
      <c r="G2486" s="82"/>
    </row>
    <row r="2487" spans="1:7" x14ac:dyDescent="0.25">
      <c r="A2487" s="85"/>
      <c r="B2487" s="125"/>
      <c r="C2487" s="125"/>
      <c r="D2487" s="125"/>
      <c r="E2487" s="126" t="s">
        <v>2648</v>
      </c>
      <c r="F2487" s="86"/>
      <c r="G2487" s="87"/>
    </row>
    <row r="2488" spans="1:7" x14ac:dyDescent="0.25">
      <c r="A2488" s="90" t="s">
        <v>421</v>
      </c>
      <c r="B2488" s="91" t="s">
        <v>108</v>
      </c>
      <c r="C2488" s="91" t="s">
        <v>41</v>
      </c>
      <c r="D2488" s="91" t="s">
        <v>5617</v>
      </c>
      <c r="E2488" s="92" t="s">
        <v>5618</v>
      </c>
      <c r="F2488" s="93" t="s">
        <v>238</v>
      </c>
      <c r="G2488" s="99">
        <v>14</v>
      </c>
    </row>
    <row r="2489" spans="1:7" x14ac:dyDescent="0.25">
      <c r="A2489" s="90" t="s">
        <v>2155</v>
      </c>
      <c r="B2489" s="91" t="s">
        <v>108</v>
      </c>
      <c r="C2489" s="91" t="s">
        <v>44</v>
      </c>
      <c r="D2489" s="91" t="s">
        <v>5619</v>
      </c>
      <c r="E2489" s="92" t="s">
        <v>5620</v>
      </c>
      <c r="F2489" s="93" t="s">
        <v>5621</v>
      </c>
      <c r="G2489" s="99">
        <v>1</v>
      </c>
    </row>
    <row r="2490" spans="1:7" ht="33.75" x14ac:dyDescent="0.25">
      <c r="A2490" s="90" t="s">
        <v>5622</v>
      </c>
      <c r="B2490" s="91" t="s">
        <v>108</v>
      </c>
      <c r="C2490" s="91" t="s">
        <v>46</v>
      </c>
      <c r="D2490" s="91" t="s">
        <v>5623</v>
      </c>
      <c r="E2490" s="92" t="s">
        <v>5624</v>
      </c>
      <c r="F2490" s="93" t="s">
        <v>5625</v>
      </c>
      <c r="G2490" s="99">
        <v>20</v>
      </c>
    </row>
    <row r="2491" spans="1:7" x14ac:dyDescent="0.25">
      <c r="A2491" s="90"/>
      <c r="B2491" s="91"/>
      <c r="C2491" s="91"/>
      <c r="D2491" s="91"/>
      <c r="E2491" s="103" t="s">
        <v>2287</v>
      </c>
      <c r="F2491" s="93"/>
      <c r="G2491" s="99"/>
    </row>
    <row r="2492" spans="1:7" x14ac:dyDescent="0.25">
      <c r="A2492" s="90" t="s">
        <v>5626</v>
      </c>
      <c r="B2492" s="91" t="s">
        <v>108</v>
      </c>
      <c r="C2492" s="91" t="s">
        <v>54</v>
      </c>
      <c r="D2492" s="91" t="s">
        <v>5627</v>
      </c>
      <c r="E2492" s="92" t="s">
        <v>5628</v>
      </c>
      <c r="F2492" s="93" t="s">
        <v>238</v>
      </c>
      <c r="G2492" s="99">
        <v>2</v>
      </c>
    </row>
    <row r="2493" spans="1:7" x14ac:dyDescent="0.25">
      <c r="A2493" s="90" t="s">
        <v>5629</v>
      </c>
      <c r="B2493" s="91" t="s">
        <v>108</v>
      </c>
      <c r="C2493" s="91" t="s">
        <v>70</v>
      </c>
      <c r="D2493" s="91" t="s">
        <v>5630</v>
      </c>
      <c r="E2493" s="92" t="s">
        <v>5631</v>
      </c>
      <c r="F2493" s="93" t="s">
        <v>5632</v>
      </c>
      <c r="G2493" s="99">
        <v>1</v>
      </c>
    </row>
    <row r="2494" spans="1:7" x14ac:dyDescent="0.25">
      <c r="A2494" s="90"/>
      <c r="B2494" s="91"/>
      <c r="C2494" s="91"/>
      <c r="D2494" s="91"/>
      <c r="E2494" s="103" t="s">
        <v>3028</v>
      </c>
      <c r="F2494" s="93"/>
      <c r="G2494" s="99"/>
    </row>
    <row r="2495" spans="1:7" x14ac:dyDescent="0.25">
      <c r="A2495" s="90" t="s">
        <v>5633</v>
      </c>
      <c r="B2495" s="91" t="s">
        <v>108</v>
      </c>
      <c r="C2495" s="91" t="s">
        <v>115</v>
      </c>
      <c r="D2495" s="91" t="s">
        <v>5634</v>
      </c>
      <c r="E2495" s="92" t="s">
        <v>5635</v>
      </c>
      <c r="F2495" s="93" t="s">
        <v>5636</v>
      </c>
      <c r="G2495" s="99">
        <v>12</v>
      </c>
    </row>
    <row r="2496" spans="1:7" x14ac:dyDescent="0.25">
      <c r="A2496" s="90" t="s">
        <v>5637</v>
      </c>
      <c r="B2496" s="91" t="s">
        <v>108</v>
      </c>
      <c r="C2496" s="91" t="s">
        <v>235</v>
      </c>
      <c r="D2496" s="91" t="s">
        <v>5638</v>
      </c>
      <c r="E2496" s="92" t="s">
        <v>5639</v>
      </c>
      <c r="F2496" s="93" t="s">
        <v>5640</v>
      </c>
      <c r="G2496" s="98">
        <v>1.8</v>
      </c>
    </row>
    <row r="2497" spans="1:7" x14ac:dyDescent="0.25">
      <c r="A2497" s="90" t="s">
        <v>5641</v>
      </c>
      <c r="B2497" s="91" t="s">
        <v>108</v>
      </c>
      <c r="C2497" s="91" t="s">
        <v>240</v>
      </c>
      <c r="D2497" s="91" t="s">
        <v>5642</v>
      </c>
      <c r="E2497" s="92" t="s">
        <v>5643</v>
      </c>
      <c r="F2497" s="93" t="s">
        <v>5636</v>
      </c>
      <c r="G2497" s="99">
        <v>5</v>
      </c>
    </row>
    <row r="2498" spans="1:7" x14ac:dyDescent="0.25">
      <c r="A2498" s="90" t="s">
        <v>5644</v>
      </c>
      <c r="B2498" s="91" t="s">
        <v>108</v>
      </c>
      <c r="C2498" s="91" t="s">
        <v>252</v>
      </c>
      <c r="D2498" s="91" t="s">
        <v>5645</v>
      </c>
      <c r="E2498" s="92" t="s">
        <v>5646</v>
      </c>
      <c r="F2498" s="93" t="s">
        <v>238</v>
      </c>
      <c r="G2498" s="99">
        <v>15</v>
      </c>
    </row>
    <row r="2499" spans="1:7" ht="22.5" x14ac:dyDescent="0.25">
      <c r="A2499" s="90" t="s">
        <v>5647</v>
      </c>
      <c r="B2499" s="91" t="s">
        <v>108</v>
      </c>
      <c r="C2499" s="91" t="s">
        <v>256</v>
      </c>
      <c r="D2499" s="91" t="s">
        <v>5648</v>
      </c>
      <c r="E2499" s="92" t="s">
        <v>5649</v>
      </c>
      <c r="F2499" s="93" t="s">
        <v>5650</v>
      </c>
      <c r="G2499" s="99">
        <v>5</v>
      </c>
    </row>
    <row r="2500" spans="1:7" x14ac:dyDescent="0.25">
      <c r="A2500" s="90"/>
      <c r="B2500" s="91"/>
      <c r="C2500" s="91"/>
      <c r="D2500" s="91"/>
      <c r="E2500" s="103" t="s">
        <v>5651</v>
      </c>
      <c r="F2500" s="93"/>
      <c r="G2500" s="99"/>
    </row>
    <row r="2501" spans="1:7" ht="15" customHeight="1" x14ac:dyDescent="0.25">
      <c r="A2501" s="90" t="s">
        <v>5652</v>
      </c>
      <c r="B2501" s="91" t="s">
        <v>108</v>
      </c>
      <c r="C2501" s="91" t="s">
        <v>264</v>
      </c>
      <c r="D2501" s="91" t="s">
        <v>5653</v>
      </c>
      <c r="E2501" s="92" t="s">
        <v>5654</v>
      </c>
      <c r="F2501" s="93" t="s">
        <v>5655</v>
      </c>
      <c r="G2501" s="99">
        <v>1</v>
      </c>
    </row>
    <row r="2502" spans="1:7" ht="15" customHeight="1" x14ac:dyDescent="0.25">
      <c r="A2502" s="90" t="s">
        <v>5656</v>
      </c>
      <c r="B2502" s="91" t="s">
        <v>108</v>
      </c>
      <c r="C2502" s="91" t="s">
        <v>266</v>
      </c>
      <c r="D2502" s="91" t="s">
        <v>5657</v>
      </c>
      <c r="E2502" s="92" t="s">
        <v>5658</v>
      </c>
      <c r="F2502" s="93" t="s">
        <v>5659</v>
      </c>
      <c r="G2502" s="99">
        <v>-8</v>
      </c>
    </row>
    <row r="2503" spans="1:7" ht="25.5" customHeight="1" x14ac:dyDescent="0.25">
      <c r="A2503" s="90" t="s">
        <v>5660</v>
      </c>
      <c r="B2503" s="91" t="s">
        <v>108</v>
      </c>
      <c r="C2503" s="91" t="s">
        <v>270</v>
      </c>
      <c r="D2503" s="91" t="s">
        <v>5661</v>
      </c>
      <c r="E2503" s="92" t="s">
        <v>5662</v>
      </c>
      <c r="F2503" s="93" t="s">
        <v>238</v>
      </c>
      <c r="G2503" s="99">
        <v>1</v>
      </c>
    </row>
    <row r="2504" spans="1:7" ht="22.5" x14ac:dyDescent="0.25">
      <c r="A2504" s="90" t="s">
        <v>5663</v>
      </c>
      <c r="B2504" s="91" t="s">
        <v>108</v>
      </c>
      <c r="C2504" s="91" t="s">
        <v>274</v>
      </c>
      <c r="D2504" s="91" t="s">
        <v>5664</v>
      </c>
      <c r="E2504" s="92" t="s">
        <v>5665</v>
      </c>
      <c r="F2504" s="93" t="s">
        <v>5625</v>
      </c>
      <c r="G2504" s="99">
        <v>1</v>
      </c>
    </row>
    <row r="2505" spans="1:7" x14ac:dyDescent="0.25">
      <c r="A2505" s="90"/>
      <c r="B2505" s="91"/>
      <c r="C2505" s="91"/>
      <c r="D2505" s="91"/>
      <c r="E2505" s="103" t="s">
        <v>5666</v>
      </c>
      <c r="F2505" s="93"/>
      <c r="G2505" s="99"/>
    </row>
    <row r="2506" spans="1:7" ht="22.5" x14ac:dyDescent="0.25">
      <c r="A2506" s="90" t="s">
        <v>5667</v>
      </c>
      <c r="B2506" s="91" t="s">
        <v>108</v>
      </c>
      <c r="C2506" s="91" t="s">
        <v>278</v>
      </c>
      <c r="D2506" s="91" t="s">
        <v>5668</v>
      </c>
      <c r="E2506" s="92" t="s">
        <v>5669</v>
      </c>
      <c r="F2506" s="93" t="s">
        <v>222</v>
      </c>
      <c r="G2506" s="99">
        <v>1</v>
      </c>
    </row>
    <row r="2507" spans="1:7" ht="22.5" x14ac:dyDescent="0.25">
      <c r="A2507" s="90" t="s">
        <v>5670</v>
      </c>
      <c r="B2507" s="91" t="s">
        <v>108</v>
      </c>
      <c r="C2507" s="91" t="s">
        <v>407</v>
      </c>
      <c r="D2507" s="91" t="s">
        <v>5671</v>
      </c>
      <c r="E2507" s="92" t="s">
        <v>5672</v>
      </c>
      <c r="F2507" s="93" t="s">
        <v>5632</v>
      </c>
      <c r="G2507" s="99">
        <v>1</v>
      </c>
    </row>
    <row r="2508" spans="1:7" ht="33.75" x14ac:dyDescent="0.25">
      <c r="A2508" s="90" t="s">
        <v>5673</v>
      </c>
      <c r="B2508" s="91" t="s">
        <v>108</v>
      </c>
      <c r="C2508" s="91" t="s">
        <v>417</v>
      </c>
      <c r="D2508" s="91" t="s">
        <v>5674</v>
      </c>
      <c r="E2508" s="92" t="s">
        <v>5675</v>
      </c>
      <c r="F2508" s="93" t="s">
        <v>4329</v>
      </c>
      <c r="G2508" s="99">
        <v>1</v>
      </c>
    </row>
    <row r="2509" spans="1:7" x14ac:dyDescent="0.25">
      <c r="A2509" s="79" t="s">
        <v>425</v>
      </c>
      <c r="B2509" s="300" t="s">
        <v>109</v>
      </c>
      <c r="C2509" s="300"/>
      <c r="D2509" s="166"/>
      <c r="E2509" s="80" t="s">
        <v>110</v>
      </c>
      <c r="F2509" s="167" t="s">
        <v>5676</v>
      </c>
      <c r="G2509" s="168">
        <f>227.08+715.9</f>
        <v>942.98</v>
      </c>
    </row>
    <row r="2510" spans="1:7" x14ac:dyDescent="0.25">
      <c r="A2510" s="79" t="s">
        <v>433</v>
      </c>
      <c r="B2510" s="300" t="s">
        <v>109</v>
      </c>
      <c r="C2510" s="300"/>
      <c r="D2510" s="166"/>
      <c r="E2510" s="80" t="s">
        <v>112</v>
      </c>
      <c r="F2510" s="167" t="s">
        <v>5676</v>
      </c>
      <c r="G2510" s="168">
        <f>(633.744+706)</f>
        <v>1339.74</v>
      </c>
    </row>
    <row r="2511" spans="1:7" ht="25.5" x14ac:dyDescent="0.25">
      <c r="A2511" s="79" t="s">
        <v>437</v>
      </c>
      <c r="B2511" s="300" t="s">
        <v>92</v>
      </c>
      <c r="C2511" s="300"/>
      <c r="D2511" s="166"/>
      <c r="E2511" s="80" t="s">
        <v>93</v>
      </c>
      <c r="F2511" s="82" t="s">
        <v>5677</v>
      </c>
      <c r="G2511" s="82" t="s">
        <v>40</v>
      </c>
    </row>
  </sheetData>
  <mergeCells count="103">
    <mergeCell ref="B9:D9"/>
    <mergeCell ref="B10:E10"/>
    <mergeCell ref="B17:E17"/>
    <mergeCell ref="B21:E21"/>
    <mergeCell ref="B35:E35"/>
    <mergeCell ref="B44:D44"/>
    <mergeCell ref="D6:F6"/>
    <mergeCell ref="B94:E94"/>
    <mergeCell ref="B95:E95"/>
    <mergeCell ref="B115:E115"/>
    <mergeCell ref="B119:E119"/>
    <mergeCell ref="B137:E137"/>
    <mergeCell ref="B146:E146"/>
    <mergeCell ref="B45:E45"/>
    <mergeCell ref="B46:E46"/>
    <mergeCell ref="B50:E50"/>
    <mergeCell ref="B70:E70"/>
    <mergeCell ref="B77:E77"/>
    <mergeCell ref="B81:E81"/>
    <mergeCell ref="B213:E213"/>
    <mergeCell ref="B222:E222"/>
    <mergeCell ref="B225:E225"/>
    <mergeCell ref="B231:E231"/>
    <mergeCell ref="B234:E234"/>
    <mergeCell ref="B245:E245"/>
    <mergeCell ref="B151:E151"/>
    <mergeCell ref="B158:E158"/>
    <mergeCell ref="B171:E171"/>
    <mergeCell ref="B182:E182"/>
    <mergeCell ref="B194:E194"/>
    <mergeCell ref="B201:E201"/>
    <mergeCell ref="B338:E338"/>
    <mergeCell ref="B351:E351"/>
    <mergeCell ref="B354:E354"/>
    <mergeCell ref="B360:E360"/>
    <mergeCell ref="B373:E373"/>
    <mergeCell ref="B384:E384"/>
    <mergeCell ref="B255:E255"/>
    <mergeCell ref="B268:E268"/>
    <mergeCell ref="B280:E280"/>
    <mergeCell ref="B294:E294"/>
    <mergeCell ref="B307:E307"/>
    <mergeCell ref="B323:E323"/>
    <mergeCell ref="B491:E491"/>
    <mergeCell ref="B503:E503"/>
    <mergeCell ref="B505:E505"/>
    <mergeCell ref="B514:E514"/>
    <mergeCell ref="B539:E539"/>
    <mergeCell ref="B543:E543"/>
    <mergeCell ref="B395:E395"/>
    <mergeCell ref="B411:E411"/>
    <mergeCell ref="B424:E424"/>
    <mergeCell ref="B439:E439"/>
    <mergeCell ref="B455:E455"/>
    <mergeCell ref="B473:E473"/>
    <mergeCell ref="B599:E599"/>
    <mergeCell ref="B613:E613"/>
    <mergeCell ref="B622:E622"/>
    <mergeCell ref="B627:E627"/>
    <mergeCell ref="B630:E630"/>
    <mergeCell ref="B640:E640"/>
    <mergeCell ref="B552:E552"/>
    <mergeCell ref="B567:E567"/>
    <mergeCell ref="B573:E573"/>
    <mergeCell ref="B579:E579"/>
    <mergeCell ref="B584:E584"/>
    <mergeCell ref="B585:E585"/>
    <mergeCell ref="B759:E759"/>
    <mergeCell ref="B800:D800"/>
    <mergeCell ref="B934:D934"/>
    <mergeCell ref="B1025:D1025"/>
    <mergeCell ref="B1132:D1132"/>
    <mergeCell ref="B1230:D1230"/>
    <mergeCell ref="B643:E643"/>
    <mergeCell ref="B649:D649"/>
    <mergeCell ref="B650:E650"/>
    <mergeCell ref="B719:E719"/>
    <mergeCell ref="B730:E730"/>
    <mergeCell ref="B741:E741"/>
    <mergeCell ref="B2510:C2510"/>
    <mergeCell ref="B2511:C2511"/>
    <mergeCell ref="A4:G4"/>
    <mergeCell ref="A5:G5"/>
    <mergeCell ref="B7:C7"/>
    <mergeCell ref="B8:C8"/>
    <mergeCell ref="B1838:D1838"/>
    <mergeCell ref="B1899:D1899"/>
    <mergeCell ref="B2048:D2048"/>
    <mergeCell ref="B2082:D2082"/>
    <mergeCell ref="B2486:D2486"/>
    <mergeCell ref="B2509:C2509"/>
    <mergeCell ref="B1611:D1611"/>
    <mergeCell ref="B1693:D1693"/>
    <mergeCell ref="B1720:D1720"/>
    <mergeCell ref="B1742:D1742"/>
    <mergeCell ref="B1763:D1763"/>
    <mergeCell ref="B1798:D1798"/>
    <mergeCell ref="B1236:D1236"/>
    <mergeCell ref="B1428:D1428"/>
    <mergeCell ref="B1475:D1475"/>
    <mergeCell ref="B1506:D1506"/>
    <mergeCell ref="B1542:D1542"/>
    <mergeCell ref="B1570:D157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CB8-99F0-47A1-8A55-30EDE115CE68}">
  <sheetPr>
    <pageSetUpPr fitToPage="1"/>
  </sheetPr>
  <dimension ref="A1:J81"/>
  <sheetViews>
    <sheetView topLeftCell="A49" zoomScale="80" zoomScaleNormal="80" workbookViewId="0">
      <selection activeCell="M37" sqref="M37"/>
    </sheetView>
  </sheetViews>
  <sheetFormatPr defaultRowHeight="15" x14ac:dyDescent="0.25"/>
  <cols>
    <col min="1" max="1" width="10.7109375" customWidth="1"/>
    <col min="2" max="2" width="22.140625" style="10" customWidth="1"/>
    <col min="3" max="3" width="37.140625" style="10" customWidth="1"/>
    <col min="4" max="4" width="18.7109375" customWidth="1"/>
    <col min="5" max="5" width="18" customWidth="1"/>
    <col min="6" max="6" width="14.42578125" style="11" customWidth="1"/>
    <col min="7" max="7" width="21.7109375" customWidth="1"/>
    <col min="8" max="8" width="14.42578125" customWidth="1"/>
    <col min="9" max="9" width="11" bestFit="1" customWidth="1"/>
    <col min="10" max="10" width="13.5703125" bestFit="1" customWidth="1"/>
    <col min="12" max="12" width="10" bestFit="1" customWidth="1"/>
  </cols>
  <sheetData>
    <row r="1" spans="1:9" x14ac:dyDescent="0.25">
      <c r="A1" s="30"/>
      <c r="B1" s="30"/>
      <c r="C1" s="30"/>
      <c r="D1" s="30"/>
      <c r="E1" s="30"/>
      <c r="F1" s="30"/>
      <c r="G1" s="30"/>
      <c r="H1" s="32" t="s">
        <v>26</v>
      </c>
      <c r="I1" s="27"/>
    </row>
    <row r="2" spans="1:9" x14ac:dyDescent="0.25">
      <c r="A2" s="33"/>
      <c r="B2" s="33"/>
      <c r="C2" s="34"/>
      <c r="D2" s="34"/>
      <c r="E2" s="34"/>
      <c r="F2" s="34"/>
      <c r="G2" s="34"/>
      <c r="H2" s="32"/>
      <c r="I2" s="27"/>
    </row>
    <row r="3" spans="1:9" x14ac:dyDescent="0.25">
      <c r="A3" s="33"/>
      <c r="B3" s="33"/>
      <c r="C3" s="34"/>
      <c r="D3" s="34"/>
      <c r="E3" s="34"/>
      <c r="F3" s="34"/>
      <c r="G3" s="34"/>
      <c r="H3" s="32"/>
      <c r="I3" s="27"/>
    </row>
    <row r="4" spans="1:9" ht="15" customHeight="1" x14ac:dyDescent="0.25">
      <c r="A4" s="33"/>
      <c r="B4" s="33" t="s">
        <v>27</v>
      </c>
      <c r="C4" s="357" t="s">
        <v>100</v>
      </c>
      <c r="D4" s="357"/>
      <c r="E4" s="357"/>
      <c r="F4" s="357"/>
      <c r="G4" s="357"/>
      <c r="H4" s="34"/>
      <c r="I4" s="27"/>
    </row>
    <row r="5" spans="1:9" x14ac:dyDescent="0.25">
      <c r="A5" s="33"/>
      <c r="B5" s="33"/>
      <c r="C5" s="350" t="s">
        <v>28</v>
      </c>
      <c r="D5" s="350"/>
      <c r="E5" s="350"/>
      <c r="F5" s="350"/>
      <c r="G5" s="350"/>
      <c r="H5" s="34"/>
      <c r="I5" s="27"/>
    </row>
    <row r="6" spans="1:9" x14ac:dyDescent="0.25">
      <c r="A6" s="33"/>
      <c r="B6" s="34" t="s">
        <v>150</v>
      </c>
      <c r="C6" s="37"/>
      <c r="D6" s="37"/>
      <c r="E6" s="37"/>
      <c r="F6" s="37"/>
      <c r="G6" s="37"/>
      <c r="H6" s="34"/>
      <c r="I6" s="27"/>
    </row>
    <row r="7" spans="1:9" x14ac:dyDescent="0.25">
      <c r="A7" s="33"/>
      <c r="B7" s="33"/>
      <c r="C7" s="37"/>
      <c r="D7" s="37"/>
      <c r="E7" s="37"/>
      <c r="F7" s="37"/>
      <c r="G7" s="37"/>
      <c r="H7" s="34"/>
      <c r="I7" s="27"/>
    </row>
    <row r="8" spans="1:9" x14ac:dyDescent="0.25">
      <c r="A8" s="33"/>
      <c r="B8" s="38" t="s">
        <v>151</v>
      </c>
      <c r="C8" s="37"/>
      <c r="D8" s="37"/>
      <c r="E8" s="37"/>
      <c r="F8" s="37"/>
      <c r="G8" s="37"/>
      <c r="H8" s="34"/>
      <c r="I8" s="27"/>
    </row>
    <row r="9" spans="1:9" x14ac:dyDescent="0.25">
      <c r="A9" s="33"/>
      <c r="B9" s="31" t="s">
        <v>125</v>
      </c>
      <c r="C9" s="30"/>
      <c r="D9" s="32"/>
      <c r="E9" s="37"/>
      <c r="F9" s="37"/>
      <c r="G9" s="37"/>
      <c r="H9" s="34"/>
      <c r="I9" s="27"/>
    </row>
    <row r="10" spans="1:9" x14ac:dyDescent="0.25">
      <c r="A10" s="33"/>
      <c r="B10" s="33"/>
      <c r="C10" s="358"/>
      <c r="D10" s="358"/>
      <c r="E10" s="358"/>
      <c r="F10" s="358"/>
      <c r="G10" s="358"/>
      <c r="H10" s="34"/>
      <c r="I10" s="27"/>
    </row>
    <row r="11" spans="1:9" ht="18" x14ac:dyDescent="0.25">
      <c r="A11" s="39"/>
      <c r="B11" s="39"/>
      <c r="C11" s="350" t="s">
        <v>29</v>
      </c>
      <c r="D11" s="350"/>
      <c r="E11" s="350"/>
      <c r="F11" s="350"/>
      <c r="G11" s="350"/>
      <c r="H11" s="40"/>
      <c r="I11" s="27"/>
    </row>
    <row r="12" spans="1:9" ht="18" x14ac:dyDescent="0.25">
      <c r="A12" s="39"/>
      <c r="B12" s="39"/>
      <c r="C12" s="37"/>
      <c r="D12" s="37"/>
      <c r="E12" s="37"/>
      <c r="F12" s="37"/>
      <c r="G12" s="37"/>
      <c r="H12" s="40"/>
      <c r="I12" s="27"/>
    </row>
    <row r="13" spans="1:9" ht="18.75" x14ac:dyDescent="0.3">
      <c r="A13" s="39"/>
      <c r="B13" s="359" t="s">
        <v>5689</v>
      </c>
      <c r="C13" s="359"/>
      <c r="D13" s="359"/>
      <c r="E13" s="359"/>
      <c r="F13" s="359"/>
      <c r="G13" s="359"/>
      <c r="H13" s="40"/>
      <c r="I13" s="27"/>
    </row>
    <row r="14" spans="1:9" ht="18" x14ac:dyDescent="0.25">
      <c r="A14" s="39"/>
      <c r="B14" s="39"/>
      <c r="C14" s="37"/>
      <c r="D14" s="37"/>
      <c r="E14" s="37"/>
      <c r="F14" s="37"/>
      <c r="G14" s="37"/>
      <c r="H14" s="40"/>
      <c r="I14" s="27"/>
    </row>
    <row r="15" spans="1:9" ht="15" customHeight="1" x14ac:dyDescent="0.25">
      <c r="A15" s="41"/>
      <c r="B15" s="360" t="s">
        <v>30</v>
      </c>
      <c r="C15" s="360"/>
      <c r="D15" s="360"/>
      <c r="E15" s="360"/>
      <c r="F15" s="360"/>
      <c r="G15" s="360"/>
      <c r="H15" s="35"/>
      <c r="I15" s="27"/>
    </row>
    <row r="16" spans="1:9" x14ac:dyDescent="0.25">
      <c r="A16" s="42"/>
      <c r="B16" s="361" t="s">
        <v>31</v>
      </c>
      <c r="C16" s="361"/>
      <c r="D16" s="361"/>
      <c r="E16" s="361"/>
      <c r="F16" s="361"/>
      <c r="G16" s="361"/>
      <c r="H16" s="43"/>
      <c r="I16" s="27"/>
    </row>
    <row r="17" spans="1:9" x14ac:dyDescent="0.25">
      <c r="A17" s="33"/>
      <c r="B17" s="33"/>
      <c r="C17" s="34"/>
      <c r="D17" s="44"/>
      <c r="E17" s="44"/>
      <c r="F17" s="44"/>
      <c r="G17" s="45"/>
      <c r="H17" s="45"/>
      <c r="I17" s="27"/>
    </row>
    <row r="18" spans="1:9" x14ac:dyDescent="0.25">
      <c r="A18" s="46"/>
      <c r="B18" s="362" t="s">
        <v>101</v>
      </c>
      <c r="C18" s="362"/>
      <c r="D18" s="362"/>
      <c r="E18" s="362"/>
      <c r="F18" s="362"/>
      <c r="G18" s="362"/>
      <c r="H18" s="37"/>
      <c r="I18" s="27"/>
    </row>
    <row r="19" spans="1:9" x14ac:dyDescent="0.25">
      <c r="A19" s="33"/>
      <c r="B19" s="33"/>
      <c r="C19" s="34"/>
      <c r="D19" s="37"/>
      <c r="E19" s="37"/>
      <c r="F19" s="37"/>
      <c r="G19" s="37"/>
      <c r="H19" s="37"/>
      <c r="I19" s="27"/>
    </row>
    <row r="20" spans="1:9" ht="21.75" customHeight="1" x14ac:dyDescent="0.25">
      <c r="A20" s="340" t="s">
        <v>32</v>
      </c>
      <c r="B20" s="340" t="s">
        <v>33</v>
      </c>
      <c r="C20" s="352" t="s">
        <v>34</v>
      </c>
      <c r="D20" s="351" t="s">
        <v>126</v>
      </c>
      <c r="E20" s="351"/>
      <c r="F20" s="351"/>
      <c r="G20" s="351"/>
      <c r="H20" s="351" t="s">
        <v>127</v>
      </c>
      <c r="I20" s="27"/>
    </row>
    <row r="21" spans="1:9" ht="24.75" customHeight="1" x14ac:dyDescent="0.25">
      <c r="A21" s="341"/>
      <c r="B21" s="341"/>
      <c r="C21" s="356"/>
      <c r="D21" s="352" t="s">
        <v>35</v>
      </c>
      <c r="E21" s="352" t="s">
        <v>36</v>
      </c>
      <c r="F21" s="352" t="s">
        <v>37</v>
      </c>
      <c r="G21" s="354" t="s">
        <v>38</v>
      </c>
      <c r="H21" s="351"/>
      <c r="I21" s="27"/>
    </row>
    <row r="22" spans="1:9" x14ac:dyDescent="0.25">
      <c r="A22" s="342"/>
      <c r="B22" s="342"/>
      <c r="C22" s="353"/>
      <c r="D22" s="353"/>
      <c r="E22" s="353"/>
      <c r="F22" s="353"/>
      <c r="G22" s="355"/>
      <c r="H22" s="351"/>
      <c r="I22" s="27"/>
    </row>
    <row r="23" spans="1:9" x14ac:dyDescent="0.25">
      <c r="A23" s="47">
        <v>1</v>
      </c>
      <c r="B23" s="47">
        <v>2</v>
      </c>
      <c r="C23" s="48">
        <v>3</v>
      </c>
      <c r="D23" s="48">
        <v>4</v>
      </c>
      <c r="E23" s="48">
        <v>5</v>
      </c>
      <c r="F23" s="48">
        <v>6</v>
      </c>
      <c r="G23" s="48">
        <v>7</v>
      </c>
      <c r="H23" s="48">
        <v>8</v>
      </c>
      <c r="I23" s="27"/>
    </row>
    <row r="24" spans="1:9" ht="15" customHeight="1" x14ac:dyDescent="0.25">
      <c r="A24" s="343" t="s">
        <v>39</v>
      </c>
      <c r="B24" s="344"/>
      <c r="C24" s="344"/>
      <c r="D24" s="344"/>
      <c r="E24" s="344"/>
      <c r="F24" s="344"/>
      <c r="G24" s="344"/>
      <c r="H24" s="345"/>
      <c r="I24" s="27"/>
    </row>
    <row r="25" spans="1:9" x14ac:dyDescent="0.25">
      <c r="A25" s="47" t="s">
        <v>40</v>
      </c>
      <c r="B25" s="49" t="s">
        <v>102</v>
      </c>
      <c r="C25" s="50" t="s">
        <v>103</v>
      </c>
      <c r="D25" s="51">
        <v>1010291.71</v>
      </c>
      <c r="E25" s="51">
        <v>1329351.6399999999</v>
      </c>
      <c r="F25" s="52"/>
      <c r="G25" s="52"/>
      <c r="H25" s="51">
        <v>2339643.35</v>
      </c>
      <c r="I25" s="27" t="s">
        <v>5687</v>
      </c>
    </row>
    <row r="26" spans="1:9" ht="15" customHeight="1" x14ac:dyDescent="0.25">
      <c r="A26" s="53"/>
      <c r="B26" s="346" t="s">
        <v>42</v>
      </c>
      <c r="C26" s="347"/>
      <c r="D26" s="54">
        <v>1010291.71</v>
      </c>
      <c r="E26" s="54">
        <v>1329351.6399999999</v>
      </c>
      <c r="F26" s="55"/>
      <c r="G26" s="55"/>
      <c r="H26" s="56">
        <v>2339643.35</v>
      </c>
      <c r="I26" s="27"/>
    </row>
    <row r="27" spans="1:9" ht="21" customHeight="1" x14ac:dyDescent="0.25">
      <c r="A27" s="343" t="s">
        <v>43</v>
      </c>
      <c r="B27" s="344"/>
      <c r="C27" s="344"/>
      <c r="D27" s="344"/>
      <c r="E27" s="344"/>
      <c r="F27" s="344"/>
      <c r="G27" s="344"/>
      <c r="H27" s="345"/>
      <c r="I27" s="27"/>
    </row>
    <row r="28" spans="1:9" ht="21.75" customHeight="1" x14ac:dyDescent="0.25">
      <c r="A28" s="47" t="s">
        <v>41</v>
      </c>
      <c r="B28" s="49" t="s">
        <v>104</v>
      </c>
      <c r="C28" s="50" t="s">
        <v>45</v>
      </c>
      <c r="D28" s="57">
        <v>205757720</v>
      </c>
      <c r="E28" s="57">
        <v>25985560</v>
      </c>
      <c r="F28" s="57">
        <v>23596580</v>
      </c>
      <c r="G28" s="52"/>
      <c r="H28" s="57">
        <v>255339860</v>
      </c>
      <c r="I28" s="27" t="s">
        <v>5686</v>
      </c>
    </row>
    <row r="29" spans="1:9" ht="15" customHeight="1" x14ac:dyDescent="0.25">
      <c r="A29" s="53"/>
      <c r="B29" s="346" t="s">
        <v>48</v>
      </c>
      <c r="C29" s="347"/>
      <c r="D29" s="58">
        <v>205757720</v>
      </c>
      <c r="E29" s="58">
        <v>25985560</v>
      </c>
      <c r="F29" s="59">
        <v>23596580</v>
      </c>
      <c r="G29" s="55"/>
      <c r="H29" s="59">
        <v>255339860</v>
      </c>
      <c r="I29" s="27"/>
    </row>
    <row r="30" spans="1:9" ht="15" customHeight="1" x14ac:dyDescent="0.25">
      <c r="A30" s="343" t="s">
        <v>49</v>
      </c>
      <c r="B30" s="344"/>
      <c r="C30" s="344"/>
      <c r="D30" s="344"/>
      <c r="E30" s="344"/>
      <c r="F30" s="344"/>
      <c r="G30" s="344"/>
      <c r="H30" s="345"/>
      <c r="I30" s="27"/>
    </row>
    <row r="31" spans="1:9" ht="15" customHeight="1" x14ac:dyDescent="0.25">
      <c r="A31" s="47" t="s">
        <v>44</v>
      </c>
      <c r="B31" s="49" t="s">
        <v>105</v>
      </c>
      <c r="C31" s="50" t="s">
        <v>51</v>
      </c>
      <c r="D31" s="51">
        <v>790127.08</v>
      </c>
      <c r="E31" s="51">
        <v>2879747.64</v>
      </c>
      <c r="F31" s="52"/>
      <c r="G31" s="52"/>
      <c r="H31" s="51">
        <v>3669874.72</v>
      </c>
      <c r="I31" s="27"/>
    </row>
    <row r="32" spans="1:9" ht="15" customHeight="1" x14ac:dyDescent="0.25">
      <c r="A32" s="53"/>
      <c r="B32" s="346" t="s">
        <v>52</v>
      </c>
      <c r="C32" s="347"/>
      <c r="D32" s="54">
        <v>790127.08</v>
      </c>
      <c r="E32" s="54">
        <v>2879747.64</v>
      </c>
      <c r="F32" s="55"/>
      <c r="G32" s="55"/>
      <c r="H32" s="56">
        <v>3669874.72</v>
      </c>
      <c r="I32" s="27"/>
    </row>
    <row r="33" spans="1:10" ht="15" customHeight="1" x14ac:dyDescent="0.25">
      <c r="A33" s="343" t="s">
        <v>53</v>
      </c>
      <c r="B33" s="344"/>
      <c r="C33" s="344"/>
      <c r="D33" s="344"/>
      <c r="E33" s="344"/>
      <c r="F33" s="344"/>
      <c r="G33" s="344"/>
      <c r="H33" s="345"/>
      <c r="I33" s="27"/>
    </row>
    <row r="34" spans="1:10" ht="15" customHeight="1" x14ac:dyDescent="0.25">
      <c r="A34" s="47" t="s">
        <v>46</v>
      </c>
      <c r="B34" s="49" t="s">
        <v>106</v>
      </c>
      <c r="C34" s="50" t="s">
        <v>55</v>
      </c>
      <c r="D34" s="51">
        <v>81637.41</v>
      </c>
      <c r="E34" s="51">
        <v>441086.79</v>
      </c>
      <c r="F34" s="52"/>
      <c r="G34" s="52"/>
      <c r="H34" s="60">
        <v>522724.2</v>
      </c>
      <c r="I34" s="27"/>
    </row>
    <row r="35" spans="1:10" ht="15" customHeight="1" x14ac:dyDescent="0.25">
      <c r="A35" s="53"/>
      <c r="B35" s="346" t="s">
        <v>56</v>
      </c>
      <c r="C35" s="347"/>
      <c r="D35" s="54">
        <v>81637.41</v>
      </c>
      <c r="E35" s="54">
        <v>441086.79</v>
      </c>
      <c r="F35" s="55"/>
      <c r="G35" s="55"/>
      <c r="H35" s="61">
        <v>522724.2</v>
      </c>
      <c r="I35" s="27"/>
    </row>
    <row r="36" spans="1:10" ht="15" customHeight="1" x14ac:dyDescent="0.25">
      <c r="A36" s="343" t="s">
        <v>89</v>
      </c>
      <c r="B36" s="344"/>
      <c r="C36" s="344"/>
      <c r="D36" s="344"/>
      <c r="E36" s="344"/>
      <c r="F36" s="344"/>
      <c r="G36" s="344"/>
      <c r="H36" s="345"/>
      <c r="I36" s="27"/>
    </row>
    <row r="37" spans="1:10" ht="42" customHeight="1" x14ac:dyDescent="0.25">
      <c r="A37" s="47" t="s">
        <v>50</v>
      </c>
      <c r="B37" s="49" t="s">
        <v>107</v>
      </c>
      <c r="C37" s="50" t="s">
        <v>47</v>
      </c>
      <c r="D37" s="57">
        <v>17159260</v>
      </c>
      <c r="E37" s="57">
        <v>3370250</v>
      </c>
      <c r="F37" s="57">
        <v>7669240</v>
      </c>
      <c r="G37" s="52"/>
      <c r="H37" s="57">
        <v>28198750</v>
      </c>
      <c r="I37" s="27"/>
    </row>
    <row r="38" spans="1:10" ht="24" customHeight="1" x14ac:dyDescent="0.25">
      <c r="A38" s="53"/>
      <c r="B38" s="346" t="s">
        <v>90</v>
      </c>
      <c r="C38" s="347"/>
      <c r="D38" s="58">
        <v>17159260</v>
      </c>
      <c r="E38" s="58">
        <v>3370250</v>
      </c>
      <c r="F38" s="59">
        <v>7669240</v>
      </c>
      <c r="G38" s="55"/>
      <c r="H38" s="59">
        <v>28198750</v>
      </c>
      <c r="I38" s="27"/>
    </row>
    <row r="39" spans="1:10" ht="24" customHeight="1" x14ac:dyDescent="0.25">
      <c r="A39" s="343" t="s">
        <v>57</v>
      </c>
      <c r="B39" s="344"/>
      <c r="C39" s="344"/>
      <c r="D39" s="344"/>
      <c r="E39" s="344"/>
      <c r="F39" s="344"/>
      <c r="G39" s="344"/>
      <c r="H39" s="345"/>
      <c r="I39" s="27"/>
    </row>
    <row r="40" spans="1:10" ht="15" customHeight="1" x14ac:dyDescent="0.25">
      <c r="A40" s="47" t="s">
        <v>54</v>
      </c>
      <c r="B40" s="49" t="s">
        <v>5688</v>
      </c>
      <c r="C40" s="50" t="s">
        <v>0</v>
      </c>
      <c r="D40" s="51">
        <v>99786982.829999998</v>
      </c>
      <c r="E40" s="51">
        <v>2315201.0099999998</v>
      </c>
      <c r="F40" s="51">
        <v>2834744.11</v>
      </c>
      <c r="G40" s="52"/>
      <c r="H40" s="51">
        <v>104936927.95</v>
      </c>
      <c r="I40" s="27"/>
    </row>
    <row r="41" spans="1:10" ht="15" customHeight="1" x14ac:dyDescent="0.25">
      <c r="A41" s="53"/>
      <c r="B41" s="346" t="s">
        <v>59</v>
      </c>
      <c r="C41" s="347"/>
      <c r="D41" s="54">
        <v>99786982.829999998</v>
      </c>
      <c r="E41" s="54">
        <v>2315201.0099999998</v>
      </c>
      <c r="F41" s="56">
        <v>2834744.11</v>
      </c>
      <c r="G41" s="55"/>
      <c r="H41" s="56">
        <v>104936927.95</v>
      </c>
      <c r="I41" s="27"/>
    </row>
    <row r="42" spans="1:10" ht="15" customHeight="1" x14ac:dyDescent="0.25">
      <c r="A42" s="53"/>
      <c r="B42" s="348" t="s">
        <v>60</v>
      </c>
      <c r="C42" s="349"/>
      <c r="D42" s="54">
        <v>324586019.02999997</v>
      </c>
      <c r="E42" s="54">
        <v>36321197.079999998</v>
      </c>
      <c r="F42" s="56">
        <v>34100564.109999999</v>
      </c>
      <c r="G42" s="55"/>
      <c r="H42" s="56">
        <v>395007780.22000003</v>
      </c>
      <c r="I42" s="27"/>
    </row>
    <row r="43" spans="1:10" ht="14.25" customHeight="1" x14ac:dyDescent="0.25">
      <c r="A43" s="343" t="s">
        <v>61</v>
      </c>
      <c r="B43" s="344"/>
      <c r="C43" s="344"/>
      <c r="D43" s="344"/>
      <c r="E43" s="344"/>
      <c r="F43" s="344"/>
      <c r="G43" s="344"/>
      <c r="H43" s="345"/>
      <c r="I43" s="27"/>
      <c r="J43" s="14"/>
    </row>
    <row r="44" spans="1:10" ht="63.75" customHeight="1" x14ac:dyDescent="0.25">
      <c r="A44" s="47" t="s">
        <v>58</v>
      </c>
      <c r="B44" s="49" t="s">
        <v>63</v>
      </c>
      <c r="C44" s="50" t="s">
        <v>64</v>
      </c>
      <c r="D44" s="51">
        <v>5842548.3399999999</v>
      </c>
      <c r="E44" s="51">
        <v>653781.55000000005</v>
      </c>
      <c r="F44" s="52"/>
      <c r="G44" s="52"/>
      <c r="H44" s="51">
        <v>6496329.8899999997</v>
      </c>
      <c r="I44" s="27"/>
    </row>
    <row r="45" spans="1:10" ht="18" customHeight="1" x14ac:dyDescent="0.25">
      <c r="A45" s="47"/>
      <c r="B45" s="49"/>
      <c r="C45" s="50"/>
      <c r="D45" s="52" t="s">
        <v>65</v>
      </c>
      <c r="E45" s="52" t="s">
        <v>66</v>
      </c>
      <c r="F45" s="52"/>
      <c r="G45" s="52"/>
      <c r="H45" s="52"/>
      <c r="I45" s="27"/>
    </row>
    <row r="46" spans="1:10" ht="15" customHeight="1" x14ac:dyDescent="0.25">
      <c r="A46" s="53"/>
      <c r="B46" s="346" t="s">
        <v>67</v>
      </c>
      <c r="C46" s="347"/>
      <c r="D46" s="54">
        <v>5842548.3399999999</v>
      </c>
      <c r="E46" s="54">
        <v>653781.55000000005</v>
      </c>
      <c r="F46" s="55"/>
      <c r="G46" s="55"/>
      <c r="H46" s="56">
        <v>6496329.8899999997</v>
      </c>
      <c r="I46" s="27"/>
    </row>
    <row r="47" spans="1:10" ht="15" customHeight="1" x14ac:dyDescent="0.25">
      <c r="A47" s="53"/>
      <c r="B47" s="348" t="s">
        <v>68</v>
      </c>
      <c r="C47" s="349"/>
      <c r="D47" s="54">
        <v>330428567.37</v>
      </c>
      <c r="E47" s="54">
        <v>36974978.630000003</v>
      </c>
      <c r="F47" s="56">
        <v>34100564.109999999</v>
      </c>
      <c r="G47" s="55"/>
      <c r="H47" s="56">
        <v>401504110.11000001</v>
      </c>
      <c r="I47" s="27"/>
    </row>
    <row r="48" spans="1:10" ht="15" customHeight="1" x14ac:dyDescent="0.25">
      <c r="A48" s="343" t="s">
        <v>69</v>
      </c>
      <c r="B48" s="344"/>
      <c r="C48" s="344"/>
      <c r="D48" s="344"/>
      <c r="E48" s="344"/>
      <c r="F48" s="344"/>
      <c r="G48" s="344"/>
      <c r="H48" s="345"/>
      <c r="I48" s="27"/>
    </row>
    <row r="49" spans="1:10" ht="15" customHeight="1" x14ac:dyDescent="0.25">
      <c r="A49" s="47" t="s">
        <v>62</v>
      </c>
      <c r="B49" s="49" t="s">
        <v>108</v>
      </c>
      <c r="C49" s="50" t="s">
        <v>11</v>
      </c>
      <c r="D49" s="52"/>
      <c r="E49" s="52"/>
      <c r="F49" s="52"/>
      <c r="G49" s="51">
        <v>2142946.7200000002</v>
      </c>
      <c r="H49" s="51">
        <v>2142946.7200000002</v>
      </c>
      <c r="I49" s="27"/>
    </row>
    <row r="50" spans="1:10" ht="39.75" customHeight="1" x14ac:dyDescent="0.25">
      <c r="A50" s="47" t="s">
        <v>70</v>
      </c>
      <c r="B50" s="49" t="s">
        <v>109</v>
      </c>
      <c r="C50" s="50" t="s">
        <v>110</v>
      </c>
      <c r="D50" s="52"/>
      <c r="E50" s="52"/>
      <c r="F50" s="52"/>
      <c r="G50" s="51">
        <v>415131.23</v>
      </c>
      <c r="H50" s="51">
        <v>415131.23</v>
      </c>
      <c r="I50" s="27"/>
    </row>
    <row r="51" spans="1:10" x14ac:dyDescent="0.25">
      <c r="A51" s="47"/>
      <c r="B51" s="49"/>
      <c r="C51" s="50"/>
      <c r="D51" s="52"/>
      <c r="E51" s="52"/>
      <c r="F51" s="52"/>
      <c r="G51" s="52" t="s">
        <v>111</v>
      </c>
      <c r="H51" s="52"/>
      <c r="I51" s="27"/>
    </row>
    <row r="52" spans="1:10" ht="36" customHeight="1" x14ac:dyDescent="0.25">
      <c r="A52" s="47" t="s">
        <v>91</v>
      </c>
      <c r="B52" s="49" t="s">
        <v>109</v>
      </c>
      <c r="C52" s="50" t="s">
        <v>112</v>
      </c>
      <c r="D52" s="52"/>
      <c r="E52" s="52"/>
      <c r="F52" s="52"/>
      <c r="G52" s="60">
        <v>282965.09999999998</v>
      </c>
      <c r="H52" s="60">
        <v>282965.09999999998</v>
      </c>
      <c r="I52" s="27"/>
    </row>
    <row r="53" spans="1:10" ht="15" customHeight="1" x14ac:dyDescent="0.25">
      <c r="A53" s="47"/>
      <c r="B53" s="49"/>
      <c r="C53" s="50"/>
      <c r="D53" s="52"/>
      <c r="E53" s="52"/>
      <c r="F53" s="52"/>
      <c r="G53" s="52" t="s">
        <v>113</v>
      </c>
      <c r="H53" s="52"/>
      <c r="I53" s="27"/>
      <c r="J53" s="12"/>
    </row>
    <row r="54" spans="1:10" ht="24" customHeight="1" x14ac:dyDescent="0.25">
      <c r="A54" s="47" t="s">
        <v>94</v>
      </c>
      <c r="B54" s="49" t="s">
        <v>92</v>
      </c>
      <c r="C54" s="50" t="s">
        <v>93</v>
      </c>
      <c r="D54" s="52"/>
      <c r="E54" s="52"/>
      <c r="F54" s="52"/>
      <c r="G54" s="51">
        <v>19197.89</v>
      </c>
      <c r="H54" s="51">
        <v>19197.89</v>
      </c>
      <c r="I54" s="27"/>
    </row>
    <row r="55" spans="1:10" ht="15" customHeight="1" x14ac:dyDescent="0.25">
      <c r="A55" s="47"/>
      <c r="B55" s="49"/>
      <c r="C55" s="50"/>
      <c r="D55" s="52"/>
      <c r="E55" s="52"/>
      <c r="F55" s="52"/>
      <c r="G55" s="52" t="s">
        <v>114</v>
      </c>
      <c r="H55" s="52"/>
      <c r="I55" s="27"/>
      <c r="J55" s="14"/>
    </row>
    <row r="56" spans="1:10" ht="15" customHeight="1" x14ac:dyDescent="0.25">
      <c r="A56" s="53"/>
      <c r="B56" s="346" t="s">
        <v>71</v>
      </c>
      <c r="C56" s="347"/>
      <c r="D56" s="62"/>
      <c r="E56" s="62"/>
      <c r="F56" s="55"/>
      <c r="G56" s="56">
        <v>2860240.94</v>
      </c>
      <c r="H56" s="56">
        <v>2860240.94</v>
      </c>
      <c r="I56" s="27"/>
    </row>
    <row r="57" spans="1:10" x14ac:dyDescent="0.25">
      <c r="A57" s="53"/>
      <c r="B57" s="348" t="s">
        <v>72</v>
      </c>
      <c r="C57" s="349"/>
      <c r="D57" s="54">
        <v>330428567.37</v>
      </c>
      <c r="E57" s="54">
        <v>36974978.630000003</v>
      </c>
      <c r="F57" s="56">
        <v>34100564.109999999</v>
      </c>
      <c r="G57" s="56">
        <v>2860240.94</v>
      </c>
      <c r="H57" s="56">
        <v>404364351.05000001</v>
      </c>
      <c r="I57" s="27"/>
    </row>
    <row r="58" spans="1:10" ht="23.25" customHeight="1" x14ac:dyDescent="0.25">
      <c r="A58" s="343" t="s">
        <v>73</v>
      </c>
      <c r="B58" s="344"/>
      <c r="C58" s="344"/>
      <c r="D58" s="344"/>
      <c r="E58" s="344"/>
      <c r="F58" s="344"/>
      <c r="G58" s="344"/>
      <c r="H58" s="345"/>
      <c r="I58" s="27"/>
    </row>
    <row r="59" spans="1:10" ht="15" customHeight="1" x14ac:dyDescent="0.25">
      <c r="A59" s="53"/>
      <c r="B59" s="348" t="s">
        <v>74</v>
      </c>
      <c r="C59" s="349"/>
      <c r="D59" s="54">
        <v>330428567.37</v>
      </c>
      <c r="E59" s="54">
        <v>36974978.630000003</v>
      </c>
      <c r="F59" s="56">
        <v>34100564.109999999</v>
      </c>
      <c r="G59" s="56">
        <v>2860240.94</v>
      </c>
      <c r="H59" s="56">
        <v>404364351.05000001</v>
      </c>
      <c r="I59" s="27"/>
    </row>
    <row r="60" spans="1:10" ht="15" customHeight="1" x14ac:dyDescent="0.25">
      <c r="A60" s="343" t="s">
        <v>75</v>
      </c>
      <c r="B60" s="344"/>
      <c r="C60" s="344"/>
      <c r="D60" s="344"/>
      <c r="E60" s="344"/>
      <c r="F60" s="344"/>
      <c r="G60" s="344"/>
      <c r="H60" s="345"/>
      <c r="I60" s="27"/>
    </row>
    <row r="61" spans="1:10" ht="26.25" customHeight="1" x14ac:dyDescent="0.25">
      <c r="A61" s="47" t="s">
        <v>95</v>
      </c>
      <c r="B61" s="49" t="s">
        <v>76</v>
      </c>
      <c r="C61" s="50" t="s">
        <v>132</v>
      </c>
      <c r="D61" s="51">
        <v>1949528.55</v>
      </c>
      <c r="E61" s="51">
        <v>218152.37</v>
      </c>
      <c r="F61" s="51">
        <v>201193.33</v>
      </c>
      <c r="G61" s="51">
        <v>16875.419999999998</v>
      </c>
      <c r="H61" s="51">
        <v>2385749.67</v>
      </c>
      <c r="I61" s="27"/>
    </row>
    <row r="62" spans="1:10" x14ac:dyDescent="0.25">
      <c r="A62" s="47"/>
      <c r="B62" s="49"/>
      <c r="C62" s="50"/>
      <c r="D62" s="52" t="s">
        <v>133</v>
      </c>
      <c r="E62" s="52" t="s">
        <v>134</v>
      </c>
      <c r="F62" s="52" t="s">
        <v>135</v>
      </c>
      <c r="G62" s="52" t="s">
        <v>136</v>
      </c>
      <c r="H62" s="52"/>
      <c r="I62" s="27"/>
    </row>
    <row r="63" spans="1:10" ht="24" customHeight="1" x14ac:dyDescent="0.25">
      <c r="A63" s="53"/>
      <c r="B63" s="346" t="s">
        <v>77</v>
      </c>
      <c r="C63" s="347"/>
      <c r="D63" s="54">
        <v>1949528.55</v>
      </c>
      <c r="E63" s="54">
        <v>218152.37</v>
      </c>
      <c r="F63" s="56">
        <v>201193.33</v>
      </c>
      <c r="G63" s="56">
        <v>16875.419999999998</v>
      </c>
      <c r="H63" s="56">
        <v>2385749.67</v>
      </c>
      <c r="I63" s="27"/>
    </row>
    <row r="64" spans="1:10" ht="15" customHeight="1" x14ac:dyDescent="0.25">
      <c r="A64" s="53"/>
      <c r="B64" s="348" t="s">
        <v>78</v>
      </c>
      <c r="C64" s="349"/>
      <c r="D64" s="54">
        <v>332378095.92000002</v>
      </c>
      <c r="E64" s="58">
        <v>37193131</v>
      </c>
      <c r="F64" s="56">
        <v>34301757.439999998</v>
      </c>
      <c r="G64" s="56">
        <v>2877116.36</v>
      </c>
      <c r="H64" s="56">
        <v>406750100.72000003</v>
      </c>
      <c r="I64" s="27"/>
    </row>
    <row r="65" spans="1:9" ht="15" customHeight="1" x14ac:dyDescent="0.25">
      <c r="A65" s="343" t="s">
        <v>79</v>
      </c>
      <c r="B65" s="344"/>
      <c r="C65" s="344"/>
      <c r="D65" s="344"/>
      <c r="E65" s="344"/>
      <c r="F65" s="344"/>
      <c r="G65" s="344"/>
      <c r="H65" s="345"/>
      <c r="I65" s="27"/>
    </row>
    <row r="66" spans="1:9" s="13" customFormat="1" ht="22.5" x14ac:dyDescent="0.25">
      <c r="A66" s="47" t="s">
        <v>115</v>
      </c>
      <c r="B66" s="49" t="s">
        <v>80</v>
      </c>
      <c r="C66" s="50" t="s">
        <v>116</v>
      </c>
      <c r="D66" s="51">
        <v>66475619.18</v>
      </c>
      <c r="E66" s="60">
        <v>7438626.2000000002</v>
      </c>
      <c r="F66" s="51">
        <v>6860351.4900000002</v>
      </c>
      <c r="G66" s="51">
        <v>575423.27</v>
      </c>
      <c r="H66" s="51">
        <v>81350020.140000001</v>
      </c>
      <c r="I66" s="27"/>
    </row>
    <row r="67" spans="1:9" x14ac:dyDescent="0.25">
      <c r="A67" s="47"/>
      <c r="B67" s="49"/>
      <c r="C67" s="50"/>
      <c r="D67" s="52" t="s">
        <v>81</v>
      </c>
      <c r="E67" s="52" t="s">
        <v>82</v>
      </c>
      <c r="F67" s="52" t="s">
        <v>83</v>
      </c>
      <c r="G67" s="52" t="s">
        <v>152</v>
      </c>
      <c r="H67" s="52"/>
      <c r="I67" s="27"/>
    </row>
    <row r="68" spans="1:9" ht="15" customHeight="1" x14ac:dyDescent="0.25">
      <c r="A68" s="53"/>
      <c r="B68" s="346" t="s">
        <v>84</v>
      </c>
      <c r="C68" s="347"/>
      <c r="D68" s="54">
        <v>66475619.18</v>
      </c>
      <c r="E68" s="63">
        <v>7438626.2000000002</v>
      </c>
      <c r="F68" s="56">
        <v>6860351.4900000002</v>
      </c>
      <c r="G68" s="56">
        <v>575423.27</v>
      </c>
      <c r="H68" s="56">
        <v>81350020.140000001</v>
      </c>
      <c r="I68" s="27"/>
    </row>
    <row r="69" spans="1:9" ht="15" customHeight="1" x14ac:dyDescent="0.25">
      <c r="A69" s="53"/>
      <c r="B69" s="348" t="s">
        <v>85</v>
      </c>
      <c r="C69" s="349"/>
      <c r="D69" s="63">
        <v>398853715.10000002</v>
      </c>
      <c r="E69" s="63">
        <v>44631757.200000003</v>
      </c>
      <c r="F69" s="56">
        <v>41162108.93</v>
      </c>
      <c r="G69" s="56">
        <v>3452539.63</v>
      </c>
      <c r="H69" s="56">
        <v>488100120.86000001</v>
      </c>
      <c r="I69" s="27"/>
    </row>
    <row r="70" spans="1:9" s="186" customFormat="1" x14ac:dyDescent="0.25">
      <c r="A70" s="23"/>
      <c r="B70" s="22"/>
      <c r="D70" s="189"/>
      <c r="E70" s="189"/>
      <c r="F70" s="189"/>
      <c r="G70" s="189"/>
      <c r="H70" s="189"/>
    </row>
    <row r="71" spans="1:9" hidden="1" x14ac:dyDescent="0.25">
      <c r="A71" s="22"/>
      <c r="B71" s="22"/>
      <c r="C71" s="188"/>
      <c r="D71" s="188"/>
      <c r="E71" s="188"/>
      <c r="F71" s="188"/>
      <c r="G71" s="188"/>
      <c r="H71" s="188"/>
      <c r="I71" s="21"/>
    </row>
    <row r="72" spans="1:9" hidden="1" x14ac:dyDescent="0.25">
      <c r="A72" s="64" t="s">
        <v>86</v>
      </c>
      <c r="B72" s="33"/>
      <c r="C72" s="30"/>
      <c r="D72" s="65"/>
      <c r="E72" s="65"/>
      <c r="F72" s="65" t="s">
        <v>128</v>
      </c>
      <c r="G72" s="65"/>
      <c r="H72" s="65"/>
      <c r="I72" s="27"/>
    </row>
    <row r="73" spans="1:9" hidden="1" x14ac:dyDescent="0.25">
      <c r="A73" s="33"/>
      <c r="B73" s="33"/>
      <c r="C73" s="66"/>
      <c r="D73" s="66" t="s">
        <v>87</v>
      </c>
      <c r="E73" s="66"/>
      <c r="F73" s="66"/>
      <c r="G73" s="66"/>
      <c r="H73" s="66"/>
      <c r="I73" s="27"/>
    </row>
    <row r="74" spans="1:9" hidden="1" x14ac:dyDescent="0.25">
      <c r="A74" s="64" t="s">
        <v>88</v>
      </c>
      <c r="B74" s="33"/>
      <c r="C74" s="30"/>
      <c r="D74" s="65"/>
      <c r="E74" s="65"/>
      <c r="F74" s="65"/>
      <c r="G74" s="65"/>
      <c r="H74" s="65"/>
      <c r="I74" s="27"/>
    </row>
    <row r="75" spans="1:9" hidden="1" x14ac:dyDescent="0.25">
      <c r="A75" s="33"/>
      <c r="B75" s="33"/>
      <c r="C75" s="66"/>
      <c r="D75" s="66" t="s">
        <v>87</v>
      </c>
      <c r="E75" s="66"/>
      <c r="F75" s="66"/>
      <c r="G75" s="66"/>
      <c r="H75" s="66"/>
      <c r="I75" s="27"/>
    </row>
    <row r="76" spans="1:9" hidden="1" x14ac:dyDescent="0.25">
      <c r="A76" s="64" t="s">
        <v>117</v>
      </c>
      <c r="B76" s="33"/>
      <c r="C76" s="67"/>
      <c r="D76" s="67"/>
      <c r="E76" s="67"/>
      <c r="F76" s="67" t="s">
        <v>129</v>
      </c>
      <c r="G76" s="67"/>
      <c r="H76" s="67"/>
      <c r="I76" s="27"/>
    </row>
    <row r="77" spans="1:9" hidden="1" x14ac:dyDescent="0.25">
      <c r="A77" s="33"/>
      <c r="B77" s="33"/>
      <c r="C77" s="36"/>
      <c r="D77" s="66" t="s">
        <v>87</v>
      </c>
      <c r="E77" s="66"/>
      <c r="F77" s="66"/>
      <c r="G77" s="66"/>
      <c r="H77" s="66"/>
      <c r="I77" s="27"/>
    </row>
    <row r="78" spans="1:9" hidden="1" x14ac:dyDescent="0.25">
      <c r="A78" s="64" t="s">
        <v>27</v>
      </c>
      <c r="B78" s="33"/>
      <c r="C78" s="67" t="s">
        <v>130</v>
      </c>
      <c r="D78" s="67"/>
      <c r="E78" s="67"/>
      <c r="F78" s="67" t="s">
        <v>131</v>
      </c>
      <c r="G78" s="67"/>
      <c r="H78" s="67"/>
      <c r="I78" s="27"/>
    </row>
    <row r="79" spans="1:9" hidden="1" x14ac:dyDescent="0.25">
      <c r="A79" s="33"/>
      <c r="B79" s="33"/>
      <c r="C79" s="350" t="s">
        <v>98</v>
      </c>
      <c r="D79" s="350"/>
      <c r="E79" s="350"/>
      <c r="F79" s="350"/>
      <c r="G79" s="66"/>
      <c r="H79" s="66"/>
      <c r="I79" s="27"/>
    </row>
    <row r="80" spans="1:9" hidden="1" x14ac:dyDescent="0.25">
      <c r="A80" s="28"/>
      <c r="D80" s="28"/>
      <c r="E80" s="28"/>
      <c r="G80" s="28"/>
      <c r="H80" s="28"/>
      <c r="I80" s="21"/>
    </row>
    <row r="81" spans="1:9" x14ac:dyDescent="0.25">
      <c r="A81" s="28"/>
      <c r="C81" s="68"/>
      <c r="D81" s="186"/>
      <c r="E81" s="186"/>
      <c r="F81" s="187"/>
      <c r="G81" s="186"/>
      <c r="H81" s="186"/>
      <c r="I81" s="21"/>
    </row>
  </sheetData>
  <mergeCells count="45">
    <mergeCell ref="C20:C22"/>
    <mergeCell ref="D20:G20"/>
    <mergeCell ref="C4:G4"/>
    <mergeCell ref="C5:G5"/>
    <mergeCell ref="C10:G10"/>
    <mergeCell ref="C11:G11"/>
    <mergeCell ref="B13:G13"/>
    <mergeCell ref="B15:G15"/>
    <mergeCell ref="B16:G16"/>
    <mergeCell ref="B18:G18"/>
    <mergeCell ref="H20:H22"/>
    <mergeCell ref="D21:D22"/>
    <mergeCell ref="E21:E22"/>
    <mergeCell ref="F21:F22"/>
    <mergeCell ref="G21:G22"/>
    <mergeCell ref="B35:C35"/>
    <mergeCell ref="A36:H36"/>
    <mergeCell ref="B38:C38"/>
    <mergeCell ref="A24:H24"/>
    <mergeCell ref="B26:C26"/>
    <mergeCell ref="A27:H27"/>
    <mergeCell ref="B29:C29"/>
    <mergeCell ref="A30:H30"/>
    <mergeCell ref="C79:F79"/>
    <mergeCell ref="B59:C59"/>
    <mergeCell ref="A60:H60"/>
    <mergeCell ref="B63:C63"/>
    <mergeCell ref="B64:C64"/>
    <mergeCell ref="A65:H65"/>
    <mergeCell ref="A20:A22"/>
    <mergeCell ref="B20:B22"/>
    <mergeCell ref="A39:H39"/>
    <mergeCell ref="B68:C68"/>
    <mergeCell ref="B69:C69"/>
    <mergeCell ref="B47:C47"/>
    <mergeCell ref="A48:H48"/>
    <mergeCell ref="B56:C56"/>
    <mergeCell ref="B57:C57"/>
    <mergeCell ref="A58:H58"/>
    <mergeCell ref="B41:C41"/>
    <mergeCell ref="B42:C42"/>
    <mergeCell ref="A43:H43"/>
    <mergeCell ref="B46:C46"/>
    <mergeCell ref="B32:C32"/>
    <mergeCell ref="A33:H33"/>
  </mergeCells>
  <pageMargins left="0.7" right="0.7" top="0.75" bottom="0.75" header="0.3" footer="0.3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4337-1ECE-4DE5-B22E-116DB75DA7A6}">
  <sheetPr>
    <pageSetUpPr fitToPage="1"/>
  </sheetPr>
  <dimension ref="A1:BA105"/>
  <sheetViews>
    <sheetView view="pageBreakPreview" topLeftCell="A76" zoomScaleNormal="100" zoomScaleSheetLayoutView="100" workbookViewId="0">
      <selection activeCell="G46" sqref="G46"/>
    </sheetView>
  </sheetViews>
  <sheetFormatPr defaultColWidth="9.140625" defaultRowHeight="11.25" customHeight="1" x14ac:dyDescent="0.2"/>
  <cols>
    <col min="1" max="1" width="6.7109375" style="207" customWidth="1"/>
    <col min="2" max="2" width="22.140625" style="207" customWidth="1"/>
    <col min="3" max="3" width="32.7109375" style="207" customWidth="1"/>
    <col min="4" max="8" width="20.28515625" style="207" customWidth="1"/>
    <col min="9" max="13" width="113.85546875" style="206" hidden="1" customWidth="1"/>
    <col min="14" max="19" width="136" style="206" hidden="1" customWidth="1"/>
    <col min="20" max="26" width="156.28515625" style="206" hidden="1" customWidth="1"/>
    <col min="27" max="27" width="163" style="206" hidden="1" customWidth="1"/>
    <col min="28" max="29" width="54.85546875" style="206" hidden="1" customWidth="1"/>
    <col min="30" max="31" width="53" style="206" hidden="1" customWidth="1"/>
    <col min="32" max="39" width="81.140625" style="206" hidden="1" customWidth="1"/>
    <col min="40" max="43" width="81.85546875" style="206" hidden="1" customWidth="1"/>
    <col min="44" max="47" width="81.140625" style="206" hidden="1" customWidth="1"/>
    <col min="48" max="49" width="53" style="206" hidden="1" customWidth="1"/>
    <col min="50" max="53" width="81.140625" style="206" hidden="1" customWidth="1"/>
    <col min="54" max="16384" width="9.140625" style="207"/>
  </cols>
  <sheetData>
    <row r="1" spans="1:19" s="30" customFormat="1" ht="15" x14ac:dyDescent="0.25">
      <c r="H1" s="32" t="s">
        <v>5690</v>
      </c>
    </row>
    <row r="2" spans="1:19" s="30" customFormat="1" ht="15" x14ac:dyDescent="0.25">
      <c r="A2" s="34"/>
      <c r="B2" s="34"/>
      <c r="C2" s="34"/>
      <c r="D2" s="34"/>
      <c r="E2" s="34"/>
      <c r="F2" s="34"/>
      <c r="G2" s="34"/>
      <c r="H2" s="32" t="s">
        <v>5691</v>
      </c>
    </row>
    <row r="3" spans="1:19" s="30" customFormat="1" ht="15" x14ac:dyDescent="0.25">
      <c r="A3" s="34"/>
      <c r="B3" s="34"/>
      <c r="C3" s="34"/>
      <c r="D3" s="34"/>
      <c r="E3" s="34"/>
      <c r="F3" s="34"/>
      <c r="G3" s="34"/>
      <c r="H3" s="32"/>
    </row>
    <row r="4" spans="1:19" s="30" customFormat="1" ht="15" x14ac:dyDescent="0.25">
      <c r="A4" s="34"/>
      <c r="B4" s="34" t="s">
        <v>27</v>
      </c>
      <c r="C4" s="357" t="s">
        <v>100</v>
      </c>
      <c r="D4" s="357"/>
      <c r="E4" s="357"/>
      <c r="F4" s="357"/>
      <c r="G4" s="357"/>
      <c r="H4" s="34"/>
      <c r="I4" s="35" t="s">
        <v>100</v>
      </c>
      <c r="J4" s="35" t="s">
        <v>5692</v>
      </c>
      <c r="K4" s="35" t="s">
        <v>5692</v>
      </c>
      <c r="L4" s="35" t="s">
        <v>5692</v>
      </c>
      <c r="M4" s="35" t="s">
        <v>5692</v>
      </c>
    </row>
    <row r="5" spans="1:19" s="30" customFormat="1" ht="10.5" customHeight="1" x14ac:dyDescent="0.25">
      <c r="A5" s="34"/>
      <c r="B5" s="34"/>
      <c r="C5" s="350" t="s">
        <v>28</v>
      </c>
      <c r="D5" s="350"/>
      <c r="E5" s="350"/>
      <c r="F5" s="350"/>
      <c r="G5" s="350"/>
      <c r="H5" s="34"/>
    </row>
    <row r="6" spans="1:19" s="30" customFormat="1" ht="17.25" customHeight="1" x14ac:dyDescent="0.25">
      <c r="A6" s="34"/>
      <c r="B6" s="34" t="s">
        <v>5693</v>
      </c>
      <c r="C6" s="69"/>
      <c r="D6" s="69"/>
      <c r="E6" s="69"/>
      <c r="F6" s="69"/>
      <c r="G6" s="69"/>
      <c r="H6" s="34"/>
    </row>
    <row r="7" spans="1:19" s="30" customFormat="1" ht="17.25" customHeight="1" x14ac:dyDescent="0.25">
      <c r="A7" s="34"/>
      <c r="B7" s="34"/>
      <c r="C7" s="69"/>
      <c r="D7" s="69"/>
      <c r="E7" s="69"/>
      <c r="F7" s="69"/>
      <c r="G7" s="69"/>
      <c r="H7" s="34"/>
    </row>
    <row r="8" spans="1:19" s="30" customFormat="1" ht="17.25" customHeight="1" x14ac:dyDescent="0.25">
      <c r="A8" s="34"/>
      <c r="B8" s="190" t="s">
        <v>5694</v>
      </c>
      <c r="C8" s="69"/>
      <c r="D8" s="69"/>
      <c r="E8" s="69"/>
      <c r="F8" s="69"/>
      <c r="G8" s="69"/>
      <c r="H8" s="34"/>
    </row>
    <row r="9" spans="1:19" s="30" customFormat="1" ht="17.25" customHeight="1" x14ac:dyDescent="0.25">
      <c r="A9" s="34"/>
      <c r="B9" s="34"/>
      <c r="C9" s="358"/>
      <c r="D9" s="358"/>
      <c r="E9" s="358"/>
      <c r="F9" s="358"/>
      <c r="G9" s="358"/>
      <c r="H9" s="34"/>
    </row>
    <row r="10" spans="1:19" s="30" customFormat="1" ht="11.25" customHeight="1" x14ac:dyDescent="0.25">
      <c r="A10" s="40"/>
      <c r="B10" s="40"/>
      <c r="C10" s="350" t="s">
        <v>29</v>
      </c>
      <c r="D10" s="350"/>
      <c r="E10" s="350"/>
      <c r="F10" s="350"/>
      <c r="G10" s="350"/>
      <c r="H10" s="40"/>
    </row>
    <row r="11" spans="1:19" s="30" customFormat="1" ht="11.25" customHeight="1" x14ac:dyDescent="0.25">
      <c r="A11" s="40"/>
      <c r="B11" s="40"/>
      <c r="C11" s="69"/>
      <c r="D11" s="69"/>
      <c r="E11" s="69"/>
      <c r="F11" s="69"/>
      <c r="G11" s="69"/>
      <c r="H11" s="40"/>
    </row>
    <row r="12" spans="1:19" s="30" customFormat="1" ht="18" x14ac:dyDescent="0.25">
      <c r="A12" s="40"/>
      <c r="B12" s="359" t="s">
        <v>5695</v>
      </c>
      <c r="C12" s="359"/>
      <c r="D12" s="359"/>
      <c r="E12" s="359"/>
      <c r="F12" s="359"/>
      <c r="G12" s="359"/>
      <c r="H12" s="40"/>
    </row>
    <row r="13" spans="1:19" s="30" customFormat="1" ht="11.25" customHeight="1" x14ac:dyDescent="0.25">
      <c r="A13" s="40"/>
      <c r="B13" s="40"/>
      <c r="C13" s="69"/>
      <c r="D13" s="69"/>
      <c r="E13" s="69"/>
      <c r="F13" s="69"/>
      <c r="G13" s="69"/>
      <c r="H13" s="40"/>
    </row>
    <row r="14" spans="1:19" s="30" customFormat="1" ht="11.25" customHeight="1" x14ac:dyDescent="0.25">
      <c r="A14" s="40"/>
      <c r="B14" s="40"/>
      <c r="C14" s="69"/>
      <c r="D14" s="69"/>
      <c r="E14" s="69"/>
      <c r="F14" s="69"/>
      <c r="G14" s="69"/>
      <c r="H14" s="40"/>
    </row>
    <row r="15" spans="1:19" s="30" customFormat="1" ht="11.25" customHeight="1" x14ac:dyDescent="0.25">
      <c r="A15" s="40"/>
      <c r="B15" s="40"/>
      <c r="C15" s="69"/>
      <c r="D15" s="69"/>
      <c r="E15" s="69"/>
      <c r="F15" s="69"/>
      <c r="G15" s="69"/>
      <c r="H15" s="40"/>
    </row>
    <row r="16" spans="1:19" s="30" customFormat="1" ht="15" x14ac:dyDescent="0.25">
      <c r="A16" s="35"/>
      <c r="B16" s="360" t="s">
        <v>30</v>
      </c>
      <c r="C16" s="360"/>
      <c r="D16" s="360"/>
      <c r="E16" s="360"/>
      <c r="F16" s="360"/>
      <c r="G16" s="360"/>
      <c r="H16" s="35"/>
      <c r="N16" s="35" t="s">
        <v>30</v>
      </c>
      <c r="O16" s="35" t="s">
        <v>5692</v>
      </c>
      <c r="P16" s="35" t="s">
        <v>5692</v>
      </c>
      <c r="Q16" s="35" t="s">
        <v>5692</v>
      </c>
      <c r="R16" s="35" t="s">
        <v>5692</v>
      </c>
      <c r="S16" s="35" t="s">
        <v>5692</v>
      </c>
    </row>
    <row r="17" spans="1:28" s="30" customFormat="1" ht="13.5" customHeight="1" x14ac:dyDescent="0.25">
      <c r="A17" s="43"/>
      <c r="B17" s="361" t="s">
        <v>31</v>
      </c>
      <c r="C17" s="361"/>
      <c r="D17" s="361"/>
      <c r="E17" s="361"/>
      <c r="F17" s="361"/>
      <c r="G17" s="361"/>
      <c r="H17" s="43"/>
    </row>
    <row r="18" spans="1:28" s="30" customFormat="1" ht="9.75" customHeight="1" x14ac:dyDescent="0.25">
      <c r="A18" s="34"/>
      <c r="B18" s="34"/>
      <c r="C18" s="34"/>
      <c r="D18" s="44"/>
      <c r="E18" s="44"/>
      <c r="F18" s="44"/>
      <c r="G18" s="45"/>
      <c r="H18" s="45"/>
    </row>
    <row r="19" spans="1:28" s="30" customFormat="1" ht="15" x14ac:dyDescent="0.25">
      <c r="A19" s="191"/>
      <c r="B19" s="365" t="s">
        <v>5696</v>
      </c>
      <c r="C19" s="365"/>
      <c r="D19" s="365"/>
      <c r="E19" s="365"/>
      <c r="F19" s="365"/>
      <c r="G19" s="365"/>
      <c r="H19" s="365"/>
      <c r="T19" s="35" t="s">
        <v>5696</v>
      </c>
      <c r="U19" s="35" t="s">
        <v>5692</v>
      </c>
      <c r="V19" s="35" t="s">
        <v>5692</v>
      </c>
      <c r="W19" s="35" t="s">
        <v>5692</v>
      </c>
      <c r="X19" s="35" t="s">
        <v>5692</v>
      </c>
      <c r="Y19" s="35" t="s">
        <v>5692</v>
      </c>
      <c r="Z19" s="35" t="s">
        <v>5692</v>
      </c>
    </row>
    <row r="20" spans="1:28" s="30" customFormat="1" ht="9.75" customHeight="1" x14ac:dyDescent="0.25">
      <c r="A20" s="34"/>
      <c r="B20" s="34"/>
      <c r="C20" s="34"/>
      <c r="D20" s="69"/>
      <c r="E20" s="69"/>
      <c r="F20" s="69"/>
      <c r="G20" s="69"/>
      <c r="H20" s="69"/>
    </row>
    <row r="21" spans="1:28" s="30" customFormat="1" ht="16.5" customHeight="1" x14ac:dyDescent="0.25">
      <c r="A21" s="352" t="s">
        <v>32</v>
      </c>
      <c r="B21" s="352" t="s">
        <v>155</v>
      </c>
      <c r="C21" s="352" t="s">
        <v>5697</v>
      </c>
      <c r="D21" s="366" t="s">
        <v>5698</v>
      </c>
      <c r="E21" s="367"/>
      <c r="F21" s="367"/>
      <c r="G21" s="367"/>
      <c r="H21" s="368"/>
    </row>
    <row r="22" spans="1:28" s="30" customFormat="1" ht="52.5" customHeight="1" x14ac:dyDescent="0.25">
      <c r="A22" s="356"/>
      <c r="B22" s="356"/>
      <c r="C22" s="356"/>
      <c r="D22" s="352" t="s">
        <v>5699</v>
      </c>
      <c r="E22" s="352" t="s">
        <v>36</v>
      </c>
      <c r="F22" s="352" t="s">
        <v>37</v>
      </c>
      <c r="G22" s="352" t="s">
        <v>38</v>
      </c>
      <c r="H22" s="352" t="s">
        <v>5700</v>
      </c>
    </row>
    <row r="23" spans="1:28" s="30" customFormat="1" ht="3.75" customHeight="1" x14ac:dyDescent="0.25">
      <c r="A23" s="353"/>
      <c r="B23" s="353"/>
      <c r="C23" s="353"/>
      <c r="D23" s="353"/>
      <c r="E23" s="353"/>
      <c r="F23" s="353"/>
      <c r="G23" s="353"/>
      <c r="H23" s="353"/>
    </row>
    <row r="24" spans="1:28" s="30" customFormat="1" ht="15" x14ac:dyDescent="0.25">
      <c r="A24" s="48">
        <v>1</v>
      </c>
      <c r="B24" s="48">
        <v>2</v>
      </c>
      <c r="C24" s="48">
        <v>3</v>
      </c>
      <c r="D24" s="48">
        <v>4</v>
      </c>
      <c r="E24" s="48">
        <v>5</v>
      </c>
      <c r="F24" s="48">
        <v>6</v>
      </c>
      <c r="G24" s="48">
        <v>7</v>
      </c>
      <c r="H24" s="48">
        <v>8</v>
      </c>
    </row>
    <row r="25" spans="1:28" s="30" customFormat="1" ht="15" x14ac:dyDescent="0.25">
      <c r="A25" s="343" t="s">
        <v>39</v>
      </c>
      <c r="B25" s="344"/>
      <c r="C25" s="344"/>
      <c r="D25" s="344"/>
      <c r="E25" s="344"/>
      <c r="F25" s="344"/>
      <c r="G25" s="344"/>
      <c r="H25" s="345"/>
      <c r="AA25" s="192" t="s">
        <v>39</v>
      </c>
    </row>
    <row r="26" spans="1:28" s="30" customFormat="1" ht="15" x14ac:dyDescent="0.25">
      <c r="A26" s="193">
        <v>1</v>
      </c>
      <c r="B26" s="50" t="s">
        <v>5701</v>
      </c>
      <c r="C26" s="50" t="s">
        <v>5702</v>
      </c>
      <c r="D26" s="51">
        <v>25070.959999999999</v>
      </c>
      <c r="E26" s="51">
        <v>1329.35</v>
      </c>
      <c r="F26" s="51"/>
      <c r="G26" s="51"/>
      <c r="H26" s="51">
        <v>26400.31</v>
      </c>
      <c r="AA26" s="192"/>
    </row>
    <row r="27" spans="1:28" s="30" customFormat="1" ht="33.75" x14ac:dyDescent="0.25">
      <c r="A27" s="193">
        <v>2</v>
      </c>
      <c r="B27" s="50" t="s">
        <v>5703</v>
      </c>
      <c r="C27" s="50" t="s">
        <v>5704</v>
      </c>
      <c r="D27" s="51"/>
      <c r="E27" s="51"/>
      <c r="F27" s="51"/>
      <c r="G27" s="51">
        <v>107.35</v>
      </c>
      <c r="H27" s="51">
        <v>107.35</v>
      </c>
      <c r="AA27" s="192"/>
    </row>
    <row r="28" spans="1:28" s="30" customFormat="1" ht="15" x14ac:dyDescent="0.25">
      <c r="A28" s="194"/>
      <c r="B28" s="346" t="s">
        <v>42</v>
      </c>
      <c r="C28" s="347"/>
      <c r="D28" s="54">
        <v>25070.959999999999</v>
      </c>
      <c r="E28" s="54">
        <v>1329.35</v>
      </c>
      <c r="F28" s="56"/>
      <c r="G28" s="56">
        <v>107.35</v>
      </c>
      <c r="H28" s="56">
        <v>26507.66</v>
      </c>
      <c r="AA28" s="192"/>
      <c r="AB28" s="195" t="s">
        <v>42</v>
      </c>
    </row>
    <row r="29" spans="1:28" s="30" customFormat="1" ht="15" x14ac:dyDescent="0.25">
      <c r="A29" s="343" t="s">
        <v>43</v>
      </c>
      <c r="B29" s="344"/>
      <c r="C29" s="344"/>
      <c r="D29" s="344"/>
      <c r="E29" s="344"/>
      <c r="F29" s="344"/>
      <c r="G29" s="344"/>
      <c r="H29" s="345"/>
      <c r="AA29" s="192" t="s">
        <v>43</v>
      </c>
      <c r="AB29" s="195"/>
    </row>
    <row r="30" spans="1:28" s="30" customFormat="1" ht="15" x14ac:dyDescent="0.25">
      <c r="A30" s="193">
        <v>3</v>
      </c>
      <c r="B30" s="50" t="s">
        <v>104</v>
      </c>
      <c r="C30" s="50" t="s">
        <v>45</v>
      </c>
      <c r="D30" s="51">
        <v>262282.81</v>
      </c>
      <c r="E30" s="51">
        <v>25985.56</v>
      </c>
      <c r="F30" s="51">
        <v>23596.58</v>
      </c>
      <c r="G30" s="51"/>
      <c r="H30" s="51">
        <v>311864.95</v>
      </c>
      <c r="AA30" s="192"/>
      <c r="AB30" s="195"/>
    </row>
    <row r="31" spans="1:28" s="30" customFormat="1" ht="15" x14ac:dyDescent="0.25">
      <c r="A31" s="194"/>
      <c r="B31" s="346" t="s">
        <v>48</v>
      </c>
      <c r="C31" s="347"/>
      <c r="D31" s="54">
        <v>262282.81</v>
      </c>
      <c r="E31" s="54">
        <v>25985.56</v>
      </c>
      <c r="F31" s="56">
        <v>23596.58</v>
      </c>
      <c r="G31" s="56"/>
      <c r="H31" s="56">
        <v>311864.95</v>
      </c>
      <c r="AA31" s="192"/>
      <c r="AB31" s="195" t="s">
        <v>48</v>
      </c>
    </row>
    <row r="32" spans="1:28" s="30" customFormat="1" ht="15" x14ac:dyDescent="0.25">
      <c r="A32" s="343" t="s">
        <v>49</v>
      </c>
      <c r="B32" s="344"/>
      <c r="C32" s="344"/>
      <c r="D32" s="344"/>
      <c r="E32" s="344"/>
      <c r="F32" s="344"/>
      <c r="G32" s="344"/>
      <c r="H32" s="345"/>
      <c r="AA32" s="192" t="s">
        <v>49</v>
      </c>
      <c r="AB32" s="195"/>
    </row>
    <row r="33" spans="1:29" s="30" customFormat="1" ht="15" x14ac:dyDescent="0.25">
      <c r="A33" s="193">
        <v>4</v>
      </c>
      <c r="B33" s="50" t="s">
        <v>105</v>
      </c>
      <c r="C33" s="50" t="s">
        <v>51</v>
      </c>
      <c r="D33" s="51">
        <v>790.13</v>
      </c>
      <c r="E33" s="51">
        <v>2879.75</v>
      </c>
      <c r="F33" s="51"/>
      <c r="G33" s="51"/>
      <c r="H33" s="51">
        <v>3669.88</v>
      </c>
      <c r="AA33" s="192"/>
      <c r="AB33" s="195"/>
    </row>
    <row r="34" spans="1:29" s="30" customFormat="1" ht="15" x14ac:dyDescent="0.25">
      <c r="A34" s="194"/>
      <c r="B34" s="346" t="s">
        <v>52</v>
      </c>
      <c r="C34" s="347"/>
      <c r="D34" s="54">
        <v>790.13</v>
      </c>
      <c r="E34" s="54">
        <v>2879.75</v>
      </c>
      <c r="F34" s="56"/>
      <c r="G34" s="56"/>
      <c r="H34" s="56">
        <v>3669.88</v>
      </c>
      <c r="AA34" s="192"/>
      <c r="AB34" s="195" t="s">
        <v>52</v>
      </c>
    </row>
    <row r="35" spans="1:29" s="30" customFormat="1" ht="15" x14ac:dyDescent="0.25">
      <c r="A35" s="343" t="s">
        <v>53</v>
      </c>
      <c r="B35" s="344"/>
      <c r="C35" s="344"/>
      <c r="D35" s="344"/>
      <c r="E35" s="344"/>
      <c r="F35" s="344"/>
      <c r="G35" s="344"/>
      <c r="H35" s="345"/>
      <c r="AA35" s="192" t="s">
        <v>53</v>
      </c>
      <c r="AB35" s="195"/>
    </row>
    <row r="36" spans="1:29" s="30" customFormat="1" ht="15" x14ac:dyDescent="0.25">
      <c r="A36" s="193">
        <v>5</v>
      </c>
      <c r="B36" s="50" t="s">
        <v>106</v>
      </c>
      <c r="C36" s="50" t="s">
        <v>55</v>
      </c>
      <c r="D36" s="51">
        <v>81.64</v>
      </c>
      <c r="E36" s="51">
        <v>441.09</v>
      </c>
      <c r="F36" s="51"/>
      <c r="G36" s="51"/>
      <c r="H36" s="51">
        <v>522.73</v>
      </c>
      <c r="AA36" s="192"/>
      <c r="AB36" s="195"/>
    </row>
    <row r="37" spans="1:29" s="30" customFormat="1" ht="15" x14ac:dyDescent="0.25">
      <c r="A37" s="194"/>
      <c r="B37" s="346" t="s">
        <v>56</v>
      </c>
      <c r="C37" s="347"/>
      <c r="D37" s="54">
        <v>81.64</v>
      </c>
      <c r="E37" s="54">
        <v>441.09</v>
      </c>
      <c r="F37" s="56"/>
      <c r="G37" s="56"/>
      <c r="H37" s="56">
        <v>522.73</v>
      </c>
      <c r="AA37" s="192"/>
      <c r="AB37" s="195" t="s">
        <v>56</v>
      </c>
    </row>
    <row r="38" spans="1:29" s="30" customFormat="1" ht="15" x14ac:dyDescent="0.25">
      <c r="A38" s="343" t="s">
        <v>89</v>
      </c>
      <c r="B38" s="344"/>
      <c r="C38" s="344"/>
      <c r="D38" s="344"/>
      <c r="E38" s="344"/>
      <c r="F38" s="344"/>
      <c r="G38" s="344"/>
      <c r="H38" s="345"/>
      <c r="AA38" s="192" t="s">
        <v>89</v>
      </c>
      <c r="AB38" s="195"/>
    </row>
    <row r="39" spans="1:29" s="30" customFormat="1" ht="33.75" x14ac:dyDescent="0.25">
      <c r="A39" s="193">
        <v>6</v>
      </c>
      <c r="B39" s="50" t="s">
        <v>107</v>
      </c>
      <c r="C39" s="50" t="s">
        <v>47</v>
      </c>
      <c r="D39" s="51">
        <v>17159.259999999998</v>
      </c>
      <c r="E39" s="51">
        <v>3370.25</v>
      </c>
      <c r="F39" s="51">
        <v>7669.24</v>
      </c>
      <c r="G39" s="51"/>
      <c r="H39" s="51">
        <v>28198.75</v>
      </c>
      <c r="AA39" s="192"/>
      <c r="AB39" s="195"/>
    </row>
    <row r="40" spans="1:29" s="30" customFormat="1" ht="34.5" x14ac:dyDescent="0.25">
      <c r="A40" s="194"/>
      <c r="B40" s="346" t="s">
        <v>90</v>
      </c>
      <c r="C40" s="347"/>
      <c r="D40" s="54">
        <v>17159.259999999998</v>
      </c>
      <c r="E40" s="54">
        <v>3370.25</v>
      </c>
      <c r="F40" s="56">
        <v>7669.24</v>
      </c>
      <c r="G40" s="56"/>
      <c r="H40" s="56">
        <v>28198.75</v>
      </c>
      <c r="AA40" s="192"/>
      <c r="AB40" s="195" t="s">
        <v>90</v>
      </c>
    </row>
    <row r="41" spans="1:29" s="30" customFormat="1" ht="15" x14ac:dyDescent="0.25">
      <c r="A41" s="343" t="s">
        <v>57</v>
      </c>
      <c r="B41" s="344"/>
      <c r="C41" s="344"/>
      <c r="D41" s="344"/>
      <c r="E41" s="344"/>
      <c r="F41" s="344"/>
      <c r="G41" s="344"/>
      <c r="H41" s="345"/>
      <c r="AA41" s="192" t="s">
        <v>57</v>
      </c>
      <c r="AB41" s="195"/>
    </row>
    <row r="42" spans="1:29" s="30" customFormat="1" ht="15" x14ac:dyDescent="0.25">
      <c r="A42" s="193">
        <v>7</v>
      </c>
      <c r="B42" s="50" t="s">
        <v>4891</v>
      </c>
      <c r="C42" s="50" t="s">
        <v>0</v>
      </c>
      <c r="D42" s="51">
        <v>102680.99</v>
      </c>
      <c r="E42" s="51">
        <v>2315.1999999999998</v>
      </c>
      <c r="F42" s="51">
        <v>2834.74</v>
      </c>
      <c r="G42" s="51"/>
      <c r="H42" s="51">
        <v>107830.93</v>
      </c>
      <c r="AA42" s="192"/>
      <c r="AB42" s="195"/>
    </row>
    <row r="43" spans="1:29" s="30" customFormat="1" ht="15" x14ac:dyDescent="0.25">
      <c r="A43" s="194"/>
      <c r="B43" s="346" t="s">
        <v>59</v>
      </c>
      <c r="C43" s="347"/>
      <c r="D43" s="54">
        <v>102680.99</v>
      </c>
      <c r="E43" s="54">
        <v>2315.1999999999998</v>
      </c>
      <c r="F43" s="56">
        <v>2834.74</v>
      </c>
      <c r="G43" s="56"/>
      <c r="H43" s="56">
        <v>107830.93</v>
      </c>
      <c r="AA43" s="192"/>
      <c r="AB43" s="195" t="s">
        <v>59</v>
      </c>
    </row>
    <row r="44" spans="1:29" s="30" customFormat="1" ht="15" x14ac:dyDescent="0.25">
      <c r="A44" s="194"/>
      <c r="B44" s="348" t="s">
        <v>60</v>
      </c>
      <c r="C44" s="349"/>
      <c r="D44" s="54">
        <v>408065.79</v>
      </c>
      <c r="E44" s="54">
        <v>36321.199999999997</v>
      </c>
      <c r="F44" s="56">
        <v>34100.559999999998</v>
      </c>
      <c r="G44" s="56">
        <v>107.35</v>
      </c>
      <c r="H44" s="56">
        <v>478594.9</v>
      </c>
      <c r="AA44" s="192"/>
      <c r="AB44" s="195"/>
      <c r="AC44" s="196" t="s">
        <v>60</v>
      </c>
    </row>
    <row r="45" spans="1:29" s="30" customFormat="1" ht="15" x14ac:dyDescent="0.25">
      <c r="A45" s="343" t="s">
        <v>61</v>
      </c>
      <c r="B45" s="344"/>
      <c r="C45" s="344"/>
      <c r="D45" s="344"/>
      <c r="E45" s="344"/>
      <c r="F45" s="344"/>
      <c r="G45" s="344"/>
      <c r="H45" s="345"/>
      <c r="AA45" s="192" t="s">
        <v>61</v>
      </c>
      <c r="AB45" s="195"/>
      <c r="AC45" s="196"/>
    </row>
    <row r="46" spans="1:29" s="30" customFormat="1" ht="67.5" x14ac:dyDescent="0.25">
      <c r="A46" s="193">
        <v>8</v>
      </c>
      <c r="B46" s="50" t="s">
        <v>63</v>
      </c>
      <c r="C46" s="50" t="s">
        <v>64</v>
      </c>
      <c r="D46" s="51">
        <v>7345.18</v>
      </c>
      <c r="E46" s="51">
        <v>653.78</v>
      </c>
      <c r="F46" s="51"/>
      <c r="G46" s="51"/>
      <c r="H46" s="51">
        <v>7998.96</v>
      </c>
      <c r="AA46" s="192"/>
      <c r="AB46" s="195"/>
      <c r="AC46" s="196"/>
    </row>
    <row r="47" spans="1:29" s="30" customFormat="1" ht="15" x14ac:dyDescent="0.25">
      <c r="A47" s="48"/>
      <c r="B47" s="50"/>
      <c r="C47" s="50"/>
      <c r="D47" s="51" t="s">
        <v>65</v>
      </c>
      <c r="E47" s="51" t="s">
        <v>66</v>
      </c>
      <c r="F47" s="51"/>
      <c r="G47" s="51"/>
      <c r="H47" s="51"/>
      <c r="AA47" s="192"/>
      <c r="AB47" s="195"/>
      <c r="AC47" s="196"/>
    </row>
    <row r="48" spans="1:29" s="30" customFormat="1" ht="15" x14ac:dyDescent="0.25">
      <c r="A48" s="194"/>
      <c r="B48" s="346" t="s">
        <v>67</v>
      </c>
      <c r="C48" s="347"/>
      <c r="D48" s="54">
        <v>7345.18</v>
      </c>
      <c r="E48" s="54">
        <v>653.78</v>
      </c>
      <c r="F48" s="56"/>
      <c r="G48" s="56"/>
      <c r="H48" s="56">
        <v>7998.96</v>
      </c>
      <c r="AA48" s="192"/>
      <c r="AB48" s="195" t="s">
        <v>67</v>
      </c>
      <c r="AC48" s="196"/>
    </row>
    <row r="49" spans="1:29" s="30" customFormat="1" ht="15" x14ac:dyDescent="0.25">
      <c r="A49" s="194"/>
      <c r="B49" s="348" t="s">
        <v>68</v>
      </c>
      <c r="C49" s="349"/>
      <c r="D49" s="54">
        <v>415410.97</v>
      </c>
      <c r="E49" s="54">
        <v>36974.980000000003</v>
      </c>
      <c r="F49" s="56">
        <v>34100.559999999998</v>
      </c>
      <c r="G49" s="56">
        <v>107.35</v>
      </c>
      <c r="H49" s="56">
        <v>486593.86</v>
      </c>
      <c r="AA49" s="192"/>
      <c r="AB49" s="195"/>
      <c r="AC49" s="196" t="s">
        <v>68</v>
      </c>
    </row>
    <row r="50" spans="1:29" s="30" customFormat="1" ht="15" x14ac:dyDescent="0.25">
      <c r="A50" s="343" t="s">
        <v>69</v>
      </c>
      <c r="B50" s="344"/>
      <c r="C50" s="344"/>
      <c r="D50" s="344"/>
      <c r="E50" s="344"/>
      <c r="F50" s="344"/>
      <c r="G50" s="344"/>
      <c r="H50" s="345"/>
      <c r="AA50" s="192" t="s">
        <v>69</v>
      </c>
      <c r="AB50" s="195"/>
      <c r="AC50" s="196"/>
    </row>
    <row r="51" spans="1:29" s="30" customFormat="1" ht="15" x14ac:dyDescent="0.25">
      <c r="A51" s="193">
        <v>9</v>
      </c>
      <c r="B51" s="50" t="s">
        <v>108</v>
      </c>
      <c r="C51" s="50" t="s">
        <v>11</v>
      </c>
      <c r="D51" s="51"/>
      <c r="E51" s="51"/>
      <c r="F51" s="51"/>
      <c r="G51" s="51">
        <v>2142.9499999999998</v>
      </c>
      <c r="H51" s="51">
        <v>2142.9499999999998</v>
      </c>
      <c r="AA51" s="192"/>
      <c r="AB51" s="195"/>
      <c r="AC51" s="196"/>
    </row>
    <row r="52" spans="1:29" s="30" customFormat="1" ht="33.75" x14ac:dyDescent="0.25">
      <c r="A52" s="193">
        <v>10</v>
      </c>
      <c r="B52" s="50" t="s">
        <v>109</v>
      </c>
      <c r="C52" s="50" t="s">
        <v>110</v>
      </c>
      <c r="D52" s="51"/>
      <c r="E52" s="51"/>
      <c r="F52" s="51"/>
      <c r="G52" s="51">
        <v>415.13</v>
      </c>
      <c r="H52" s="51">
        <v>415.13</v>
      </c>
      <c r="AA52" s="192"/>
      <c r="AB52" s="195"/>
      <c r="AC52" s="196"/>
    </row>
    <row r="53" spans="1:29" s="30" customFormat="1" ht="15" x14ac:dyDescent="0.25">
      <c r="A53" s="48"/>
      <c r="B53" s="50"/>
      <c r="C53" s="50"/>
      <c r="D53" s="51"/>
      <c r="E53" s="51"/>
      <c r="F53" s="51"/>
      <c r="G53" s="51" t="s">
        <v>111</v>
      </c>
      <c r="H53" s="51"/>
      <c r="AA53" s="192"/>
      <c r="AB53" s="195"/>
      <c r="AC53" s="196"/>
    </row>
    <row r="54" spans="1:29" s="30" customFormat="1" ht="33.75" x14ac:dyDescent="0.25">
      <c r="A54" s="193">
        <v>11</v>
      </c>
      <c r="B54" s="50" t="s">
        <v>109</v>
      </c>
      <c r="C54" s="50" t="s">
        <v>112</v>
      </c>
      <c r="D54" s="51"/>
      <c r="E54" s="51"/>
      <c r="F54" s="51"/>
      <c r="G54" s="51">
        <v>282.97000000000003</v>
      </c>
      <c r="H54" s="51">
        <v>282.97000000000003</v>
      </c>
      <c r="AA54" s="192"/>
      <c r="AB54" s="195"/>
      <c r="AC54" s="196"/>
    </row>
    <row r="55" spans="1:29" s="30" customFormat="1" ht="15" x14ac:dyDescent="0.25">
      <c r="A55" s="48"/>
      <c r="B55" s="50"/>
      <c r="C55" s="50"/>
      <c r="D55" s="51"/>
      <c r="E55" s="51"/>
      <c r="F55" s="51"/>
      <c r="G55" s="51" t="s">
        <v>113</v>
      </c>
      <c r="H55" s="51"/>
      <c r="AA55" s="192"/>
      <c r="AB55" s="195"/>
      <c r="AC55" s="196"/>
    </row>
    <row r="56" spans="1:29" s="30" customFormat="1" ht="90" x14ac:dyDescent="0.25">
      <c r="A56" s="193">
        <v>12</v>
      </c>
      <c r="B56" s="50" t="s">
        <v>5705</v>
      </c>
      <c r="C56" s="50" t="s">
        <v>5706</v>
      </c>
      <c r="D56" s="51"/>
      <c r="E56" s="51"/>
      <c r="F56" s="51"/>
      <c r="G56" s="51">
        <v>2083.33</v>
      </c>
      <c r="H56" s="51">
        <v>2083.33</v>
      </c>
      <c r="AA56" s="192"/>
      <c r="AB56" s="195"/>
      <c r="AC56" s="196"/>
    </row>
    <row r="57" spans="1:29" s="30" customFormat="1" ht="15" x14ac:dyDescent="0.25">
      <c r="A57" s="48"/>
      <c r="B57" s="50"/>
      <c r="C57" s="50"/>
      <c r="D57" s="51"/>
      <c r="E57" s="51"/>
      <c r="F57" s="51"/>
      <c r="G57" s="51" t="s">
        <v>5707</v>
      </c>
      <c r="H57" s="51"/>
      <c r="AA57" s="192"/>
      <c r="AB57" s="195"/>
      <c r="AC57" s="196"/>
    </row>
    <row r="58" spans="1:29" s="30" customFormat="1" ht="67.5" x14ac:dyDescent="0.25">
      <c r="A58" s="193">
        <v>13</v>
      </c>
      <c r="B58" s="50" t="s">
        <v>5708</v>
      </c>
      <c r="C58" s="50" t="s">
        <v>5709</v>
      </c>
      <c r="D58" s="51"/>
      <c r="E58" s="51"/>
      <c r="F58" s="51"/>
      <c r="G58" s="51">
        <v>78.2</v>
      </c>
      <c r="H58" s="51">
        <v>78.2</v>
      </c>
      <c r="AA58" s="192"/>
      <c r="AB58" s="195"/>
      <c r="AC58" s="196"/>
    </row>
    <row r="59" spans="1:29" s="30" customFormat="1" ht="15" x14ac:dyDescent="0.25">
      <c r="A59" s="48"/>
      <c r="B59" s="50"/>
      <c r="C59" s="50"/>
      <c r="D59" s="51"/>
      <c r="E59" s="51"/>
      <c r="F59" s="51"/>
      <c r="G59" s="51" t="s">
        <v>5710</v>
      </c>
      <c r="H59" s="51"/>
      <c r="AA59" s="192"/>
      <c r="AB59" s="195"/>
      <c r="AC59" s="196"/>
    </row>
    <row r="60" spans="1:29" s="30" customFormat="1" ht="67.5" x14ac:dyDescent="0.25">
      <c r="A60" s="193">
        <v>14</v>
      </c>
      <c r="B60" s="50" t="s">
        <v>5711</v>
      </c>
      <c r="C60" s="50" t="s">
        <v>5712</v>
      </c>
      <c r="D60" s="51"/>
      <c r="E60" s="51"/>
      <c r="F60" s="51"/>
      <c r="G60" s="51">
        <v>91.46</v>
      </c>
      <c r="H60" s="51">
        <v>91.46</v>
      </c>
      <c r="AA60" s="192"/>
      <c r="AB60" s="195"/>
      <c r="AC60" s="196"/>
    </row>
    <row r="61" spans="1:29" s="30" customFormat="1" ht="15" x14ac:dyDescent="0.25">
      <c r="A61" s="48"/>
      <c r="B61" s="50"/>
      <c r="C61" s="50"/>
      <c r="D61" s="51"/>
      <c r="E61" s="51"/>
      <c r="F61" s="51"/>
      <c r="G61" s="51" t="s">
        <v>5713</v>
      </c>
      <c r="H61" s="51"/>
      <c r="AA61" s="192"/>
      <c r="AB61" s="195"/>
      <c r="AC61" s="196"/>
    </row>
    <row r="62" spans="1:29" s="30" customFormat="1" ht="67.5" x14ac:dyDescent="0.25">
      <c r="A62" s="193">
        <v>15</v>
      </c>
      <c r="B62" s="50" t="s">
        <v>5714</v>
      </c>
      <c r="C62" s="50" t="s">
        <v>5715</v>
      </c>
      <c r="D62" s="51"/>
      <c r="E62" s="51"/>
      <c r="F62" s="51"/>
      <c r="G62" s="51">
        <v>532.73</v>
      </c>
      <c r="H62" s="51">
        <v>532.73</v>
      </c>
      <c r="AA62" s="192"/>
      <c r="AB62" s="195"/>
      <c r="AC62" s="196"/>
    </row>
    <row r="63" spans="1:29" s="30" customFormat="1" ht="15" x14ac:dyDescent="0.25">
      <c r="A63" s="48"/>
      <c r="B63" s="50"/>
      <c r="C63" s="50"/>
      <c r="D63" s="51"/>
      <c r="E63" s="51"/>
      <c r="F63" s="51"/>
      <c r="G63" s="51" t="s">
        <v>5716</v>
      </c>
      <c r="H63" s="51"/>
      <c r="AA63" s="192"/>
      <c r="AB63" s="195"/>
      <c r="AC63" s="196"/>
    </row>
    <row r="64" spans="1:29" s="30" customFormat="1" ht="67.5" x14ac:dyDescent="0.25">
      <c r="A64" s="193">
        <v>16</v>
      </c>
      <c r="B64" s="50" t="s">
        <v>5717</v>
      </c>
      <c r="C64" s="50" t="s">
        <v>5718</v>
      </c>
      <c r="D64" s="51"/>
      <c r="E64" s="51"/>
      <c r="F64" s="51"/>
      <c r="G64" s="51">
        <v>227.02</v>
      </c>
      <c r="H64" s="51">
        <v>227.02</v>
      </c>
      <c r="AA64" s="192"/>
      <c r="AB64" s="195"/>
      <c r="AC64" s="196"/>
    </row>
    <row r="65" spans="1:29" s="30" customFormat="1" ht="15" x14ac:dyDescent="0.25">
      <c r="A65" s="48"/>
      <c r="B65" s="50"/>
      <c r="C65" s="50"/>
      <c r="D65" s="51"/>
      <c r="E65" s="51"/>
      <c r="F65" s="51"/>
      <c r="G65" s="51" t="s">
        <v>5719</v>
      </c>
      <c r="H65" s="51"/>
      <c r="AA65" s="192"/>
      <c r="AB65" s="195"/>
      <c r="AC65" s="196"/>
    </row>
    <row r="66" spans="1:29" s="30" customFormat="1" ht="33.75" x14ac:dyDescent="0.25">
      <c r="A66" s="193">
        <v>17</v>
      </c>
      <c r="B66" s="50" t="s">
        <v>92</v>
      </c>
      <c r="C66" s="50" t="s">
        <v>93</v>
      </c>
      <c r="D66" s="51"/>
      <c r="E66" s="51"/>
      <c r="F66" s="51"/>
      <c r="G66" s="51">
        <v>19.2</v>
      </c>
      <c r="H66" s="51">
        <v>19.2</v>
      </c>
      <c r="AA66" s="192"/>
      <c r="AB66" s="195"/>
      <c r="AC66" s="196"/>
    </row>
    <row r="67" spans="1:29" s="30" customFormat="1" ht="15" x14ac:dyDescent="0.25">
      <c r="A67" s="48"/>
      <c r="B67" s="50"/>
      <c r="C67" s="50"/>
      <c r="D67" s="51"/>
      <c r="E67" s="51"/>
      <c r="F67" s="51"/>
      <c r="G67" s="51" t="s">
        <v>114</v>
      </c>
      <c r="H67" s="51"/>
      <c r="AA67" s="192"/>
      <c r="AB67" s="195"/>
      <c r="AC67" s="196"/>
    </row>
    <row r="68" spans="1:29" s="30" customFormat="1" ht="15" x14ac:dyDescent="0.25">
      <c r="A68" s="194"/>
      <c r="B68" s="346" t="s">
        <v>71</v>
      </c>
      <c r="C68" s="347"/>
      <c r="D68" s="54"/>
      <c r="E68" s="54"/>
      <c r="F68" s="56"/>
      <c r="G68" s="56">
        <v>5872.99</v>
      </c>
      <c r="H68" s="56">
        <v>5872.99</v>
      </c>
      <c r="AA68" s="192"/>
      <c r="AB68" s="195" t="s">
        <v>71</v>
      </c>
      <c r="AC68" s="196"/>
    </row>
    <row r="69" spans="1:29" s="30" customFormat="1" ht="15" x14ac:dyDescent="0.25">
      <c r="A69" s="194"/>
      <c r="B69" s="348" t="s">
        <v>72</v>
      </c>
      <c r="C69" s="349"/>
      <c r="D69" s="54">
        <v>415410.97</v>
      </c>
      <c r="E69" s="54">
        <v>36974.980000000003</v>
      </c>
      <c r="F69" s="56">
        <v>34100.559999999998</v>
      </c>
      <c r="G69" s="56">
        <v>5980.34</v>
      </c>
      <c r="H69" s="56">
        <v>492466.85</v>
      </c>
      <c r="AA69" s="192"/>
      <c r="AB69" s="195"/>
      <c r="AC69" s="196" t="s">
        <v>72</v>
      </c>
    </row>
    <row r="70" spans="1:29" s="30" customFormat="1" ht="15" x14ac:dyDescent="0.25">
      <c r="A70" s="343" t="s">
        <v>5720</v>
      </c>
      <c r="B70" s="344"/>
      <c r="C70" s="344"/>
      <c r="D70" s="344"/>
      <c r="E70" s="344"/>
      <c r="F70" s="344"/>
      <c r="G70" s="344"/>
      <c r="H70" s="345"/>
      <c r="AA70" s="192" t="s">
        <v>5720</v>
      </c>
      <c r="AB70" s="195"/>
      <c r="AC70" s="196"/>
    </row>
    <row r="71" spans="1:29" s="30" customFormat="1" ht="33.75" x14ac:dyDescent="0.25">
      <c r="A71" s="193">
        <v>18</v>
      </c>
      <c r="B71" s="50" t="s">
        <v>5721</v>
      </c>
      <c r="C71" s="50" t="s">
        <v>5722</v>
      </c>
      <c r="D71" s="51"/>
      <c r="E71" s="51"/>
      <c r="F71" s="51"/>
      <c r="G71" s="51">
        <v>9502.5400000000009</v>
      </c>
      <c r="H71" s="51">
        <v>9502.5400000000009</v>
      </c>
      <c r="AA71" s="192"/>
      <c r="AB71" s="195"/>
      <c r="AC71" s="196"/>
    </row>
    <row r="72" spans="1:29" s="30" customFormat="1" ht="15" x14ac:dyDescent="0.25">
      <c r="A72" s="48"/>
      <c r="B72" s="50"/>
      <c r="C72" s="50"/>
      <c r="D72" s="51"/>
      <c r="E72" s="51"/>
      <c r="F72" s="51"/>
      <c r="G72" s="51" t="s">
        <v>5723</v>
      </c>
      <c r="H72" s="51"/>
      <c r="AA72" s="192"/>
      <c r="AB72" s="195"/>
      <c r="AC72" s="196"/>
    </row>
    <row r="73" spans="1:29" s="30" customFormat="1" ht="23.25" x14ac:dyDescent="0.25">
      <c r="A73" s="194"/>
      <c r="B73" s="346" t="s">
        <v>5724</v>
      </c>
      <c r="C73" s="347"/>
      <c r="D73" s="54"/>
      <c r="E73" s="54"/>
      <c r="F73" s="56"/>
      <c r="G73" s="56">
        <v>9502.5400000000009</v>
      </c>
      <c r="H73" s="56">
        <v>9502.5400000000009</v>
      </c>
      <c r="AA73" s="192"/>
      <c r="AB73" s="195" t="s">
        <v>5724</v>
      </c>
      <c r="AC73" s="196"/>
    </row>
    <row r="74" spans="1:29" s="30" customFormat="1" ht="15" x14ac:dyDescent="0.25">
      <c r="A74" s="343" t="s">
        <v>73</v>
      </c>
      <c r="B74" s="344"/>
      <c r="C74" s="344"/>
      <c r="D74" s="344"/>
      <c r="E74" s="344"/>
      <c r="F74" s="344"/>
      <c r="G74" s="344"/>
      <c r="H74" s="345"/>
      <c r="AA74" s="192" t="s">
        <v>73</v>
      </c>
      <c r="AB74" s="195"/>
      <c r="AC74" s="196"/>
    </row>
    <row r="75" spans="1:29" s="30" customFormat="1" ht="45" x14ac:dyDescent="0.25">
      <c r="A75" s="193">
        <v>19</v>
      </c>
      <c r="B75" s="50" t="s">
        <v>5725</v>
      </c>
      <c r="C75" s="50" t="s">
        <v>5726</v>
      </c>
      <c r="D75" s="51"/>
      <c r="E75" s="51"/>
      <c r="F75" s="51"/>
      <c r="G75" s="51">
        <v>466.72</v>
      </c>
      <c r="H75" s="51">
        <v>466.72</v>
      </c>
      <c r="AA75" s="192"/>
      <c r="AB75" s="195"/>
      <c r="AC75" s="196"/>
    </row>
    <row r="76" spans="1:29" s="30" customFormat="1" ht="45" x14ac:dyDescent="0.25">
      <c r="A76" s="193">
        <v>20</v>
      </c>
      <c r="B76" s="50" t="s">
        <v>5727</v>
      </c>
      <c r="C76" s="50" t="s">
        <v>5728</v>
      </c>
      <c r="D76" s="51"/>
      <c r="E76" s="51"/>
      <c r="F76" s="51"/>
      <c r="G76" s="51">
        <v>1291.3900000000001</v>
      </c>
      <c r="H76" s="51">
        <v>1291.3900000000001</v>
      </c>
      <c r="AA76" s="192"/>
      <c r="AB76" s="195"/>
      <c r="AC76" s="196"/>
    </row>
    <row r="77" spans="1:29" s="30" customFormat="1" ht="45" x14ac:dyDescent="0.25">
      <c r="A77" s="193">
        <v>21</v>
      </c>
      <c r="B77" s="50" t="s">
        <v>5727</v>
      </c>
      <c r="C77" s="50" t="s">
        <v>5729</v>
      </c>
      <c r="D77" s="51"/>
      <c r="E77" s="51"/>
      <c r="F77" s="51"/>
      <c r="G77" s="51">
        <v>1208.7</v>
      </c>
      <c r="H77" s="51">
        <v>1208.7</v>
      </c>
      <c r="AA77" s="192"/>
      <c r="AB77" s="195"/>
      <c r="AC77" s="196"/>
    </row>
    <row r="78" spans="1:29" s="30" customFormat="1" ht="45" x14ac:dyDescent="0.25">
      <c r="A78" s="193">
        <v>22</v>
      </c>
      <c r="B78" s="50" t="s">
        <v>5727</v>
      </c>
      <c r="C78" s="50" t="s">
        <v>5730</v>
      </c>
      <c r="D78" s="51"/>
      <c r="E78" s="51"/>
      <c r="F78" s="51"/>
      <c r="G78" s="51">
        <v>885.16</v>
      </c>
      <c r="H78" s="51">
        <v>885.16</v>
      </c>
      <c r="AA78" s="192"/>
      <c r="AB78" s="195"/>
      <c r="AC78" s="196"/>
    </row>
    <row r="79" spans="1:29" s="30" customFormat="1" ht="15" x14ac:dyDescent="0.25">
      <c r="A79" s="48"/>
      <c r="B79" s="50"/>
      <c r="C79" s="50"/>
      <c r="D79" s="51"/>
      <c r="E79" s="51"/>
      <c r="F79" s="51"/>
      <c r="G79" s="51" t="s">
        <v>5731</v>
      </c>
      <c r="H79" s="51"/>
      <c r="AA79" s="192"/>
      <c r="AB79" s="195"/>
      <c r="AC79" s="196"/>
    </row>
    <row r="80" spans="1:29" s="30" customFormat="1" ht="23.25" x14ac:dyDescent="0.25">
      <c r="A80" s="194"/>
      <c r="B80" s="346" t="s">
        <v>5732</v>
      </c>
      <c r="C80" s="347"/>
      <c r="D80" s="54"/>
      <c r="E80" s="54"/>
      <c r="F80" s="56"/>
      <c r="G80" s="56">
        <v>3851.97</v>
      </c>
      <c r="H80" s="56">
        <v>3851.97</v>
      </c>
      <c r="AA80" s="192"/>
      <c r="AB80" s="195" t="s">
        <v>5732</v>
      </c>
      <c r="AC80" s="196"/>
    </row>
    <row r="81" spans="1:53" s="30" customFormat="1" ht="15" x14ac:dyDescent="0.25">
      <c r="A81" s="194"/>
      <c r="B81" s="348" t="s">
        <v>74</v>
      </c>
      <c r="C81" s="349"/>
      <c r="D81" s="54">
        <v>415410.97</v>
      </c>
      <c r="E81" s="54">
        <v>36974.980000000003</v>
      </c>
      <c r="F81" s="56">
        <v>34100.559999999998</v>
      </c>
      <c r="G81" s="56">
        <v>19334.849999999999</v>
      </c>
      <c r="H81" s="56">
        <v>505821.36</v>
      </c>
      <c r="AA81" s="192"/>
      <c r="AB81" s="195"/>
      <c r="AC81" s="196" t="s">
        <v>74</v>
      </c>
    </row>
    <row r="82" spans="1:53" s="30" customFormat="1" ht="15" x14ac:dyDescent="0.25">
      <c r="A82" s="343" t="s">
        <v>75</v>
      </c>
      <c r="B82" s="344"/>
      <c r="C82" s="344"/>
      <c r="D82" s="344"/>
      <c r="E82" s="344"/>
      <c r="F82" s="344"/>
      <c r="G82" s="344"/>
      <c r="H82" s="345"/>
      <c r="AA82" s="192" t="s">
        <v>75</v>
      </c>
      <c r="AB82" s="195"/>
      <c r="AC82" s="196"/>
    </row>
    <row r="83" spans="1:53" s="30" customFormat="1" ht="22.5" x14ac:dyDescent="0.25">
      <c r="A83" s="193">
        <v>23</v>
      </c>
      <c r="B83" s="50" t="s">
        <v>76</v>
      </c>
      <c r="C83" s="50" t="s">
        <v>132</v>
      </c>
      <c r="D83" s="51">
        <v>2450.92</v>
      </c>
      <c r="E83" s="51">
        <v>218.15</v>
      </c>
      <c r="F83" s="51">
        <v>201.19</v>
      </c>
      <c r="G83" s="51">
        <v>114.08</v>
      </c>
      <c r="H83" s="51">
        <v>2984.34</v>
      </c>
      <c r="AA83" s="192"/>
      <c r="AB83" s="195"/>
      <c r="AC83" s="196"/>
    </row>
    <row r="84" spans="1:53" s="30" customFormat="1" ht="15" x14ac:dyDescent="0.25">
      <c r="A84" s="48"/>
      <c r="B84" s="50"/>
      <c r="C84" s="50"/>
      <c r="D84" s="51" t="s">
        <v>133</v>
      </c>
      <c r="E84" s="51" t="s">
        <v>134</v>
      </c>
      <c r="F84" s="51" t="s">
        <v>135</v>
      </c>
      <c r="G84" s="51" t="s">
        <v>5733</v>
      </c>
      <c r="H84" s="51"/>
      <c r="AA84" s="192"/>
      <c r="AB84" s="195"/>
      <c r="AC84" s="196"/>
    </row>
    <row r="85" spans="1:53" s="30" customFormat="1" ht="15" x14ac:dyDescent="0.25">
      <c r="A85" s="194"/>
      <c r="B85" s="346" t="s">
        <v>77</v>
      </c>
      <c r="C85" s="347"/>
      <c r="D85" s="54">
        <v>2450.92</v>
      </c>
      <c r="E85" s="54">
        <v>218.15</v>
      </c>
      <c r="F85" s="56">
        <v>201.19</v>
      </c>
      <c r="G85" s="56">
        <v>114.08</v>
      </c>
      <c r="H85" s="56">
        <v>2984.34</v>
      </c>
      <c r="AA85" s="192"/>
      <c r="AB85" s="195" t="s">
        <v>77</v>
      </c>
      <c r="AC85" s="196"/>
    </row>
    <row r="86" spans="1:53" s="30" customFormat="1" ht="15" x14ac:dyDescent="0.25">
      <c r="A86" s="194"/>
      <c r="B86" s="348" t="s">
        <v>78</v>
      </c>
      <c r="C86" s="349"/>
      <c r="D86" s="54">
        <v>417861.89</v>
      </c>
      <c r="E86" s="54">
        <v>37193.129999999997</v>
      </c>
      <c r="F86" s="56">
        <v>34301.75</v>
      </c>
      <c r="G86" s="56">
        <v>19448.93</v>
      </c>
      <c r="H86" s="56">
        <v>508805.7</v>
      </c>
      <c r="AA86" s="192"/>
      <c r="AB86" s="195"/>
      <c r="AC86" s="196" t="s">
        <v>78</v>
      </c>
    </row>
    <row r="87" spans="1:53" s="30" customFormat="1" ht="15" x14ac:dyDescent="0.25">
      <c r="A87" s="343" t="s">
        <v>79</v>
      </c>
      <c r="B87" s="344"/>
      <c r="C87" s="344"/>
      <c r="D87" s="344"/>
      <c r="E87" s="344"/>
      <c r="F87" s="344"/>
      <c r="G87" s="344"/>
      <c r="H87" s="345"/>
      <c r="AA87" s="192" t="s">
        <v>79</v>
      </c>
      <c r="AB87" s="195"/>
      <c r="AC87" s="196"/>
    </row>
    <row r="88" spans="1:53" s="30" customFormat="1" ht="22.5" x14ac:dyDescent="0.25">
      <c r="A88" s="193">
        <v>24</v>
      </c>
      <c r="B88" s="50" t="s">
        <v>80</v>
      </c>
      <c r="C88" s="50" t="s">
        <v>5734</v>
      </c>
      <c r="D88" s="51">
        <v>83572.38</v>
      </c>
      <c r="E88" s="51">
        <v>7438.63</v>
      </c>
      <c r="F88" s="51">
        <v>6860.35</v>
      </c>
      <c r="G88" s="51">
        <v>3292.58</v>
      </c>
      <c r="H88" s="51">
        <v>101163.94</v>
      </c>
      <c r="AA88" s="192"/>
      <c r="AB88" s="195"/>
      <c r="AC88" s="196"/>
    </row>
    <row r="89" spans="1:53" s="30" customFormat="1" ht="22.5" x14ac:dyDescent="0.25">
      <c r="A89" s="48"/>
      <c r="B89" s="50"/>
      <c r="C89" s="50"/>
      <c r="D89" s="51" t="s">
        <v>81</v>
      </c>
      <c r="E89" s="51" t="s">
        <v>82</v>
      </c>
      <c r="F89" s="51" t="s">
        <v>83</v>
      </c>
      <c r="G89" s="51" t="s">
        <v>5735</v>
      </c>
      <c r="H89" s="51"/>
      <c r="AA89" s="192"/>
      <c r="AB89" s="195"/>
      <c r="AC89" s="196"/>
    </row>
    <row r="90" spans="1:53" s="30" customFormat="1" ht="15" x14ac:dyDescent="0.25">
      <c r="A90" s="194"/>
      <c r="B90" s="346" t="s">
        <v>84</v>
      </c>
      <c r="C90" s="347"/>
      <c r="D90" s="54">
        <v>83572.38</v>
      </c>
      <c r="E90" s="54">
        <v>7438.63</v>
      </c>
      <c r="F90" s="56">
        <v>6860.35</v>
      </c>
      <c r="G90" s="56">
        <v>3292.58</v>
      </c>
      <c r="H90" s="56">
        <v>101163.94</v>
      </c>
      <c r="AA90" s="192"/>
      <c r="AB90" s="195" t="s">
        <v>84</v>
      </c>
      <c r="AC90" s="196"/>
    </row>
    <row r="91" spans="1:53" s="30" customFormat="1" ht="15" x14ac:dyDescent="0.25">
      <c r="A91" s="194"/>
      <c r="B91" s="348" t="s">
        <v>85</v>
      </c>
      <c r="C91" s="349"/>
      <c r="D91" s="54">
        <v>501434.27</v>
      </c>
      <c r="E91" s="54">
        <v>44631.76</v>
      </c>
      <c r="F91" s="56">
        <v>41162.1</v>
      </c>
      <c r="G91" s="56">
        <v>22741.51</v>
      </c>
      <c r="H91" s="56">
        <v>609969.64</v>
      </c>
      <c r="AA91" s="192"/>
      <c r="AB91" s="195"/>
      <c r="AC91" s="196" t="s">
        <v>85</v>
      </c>
    </row>
    <row r="94" spans="1:53" s="200" customFormat="1" ht="15" x14ac:dyDescent="0.25">
      <c r="A94" s="64" t="s">
        <v>5736</v>
      </c>
      <c r="B94" s="33"/>
      <c r="C94" s="197"/>
      <c r="D94" s="65"/>
      <c r="E94" s="65"/>
      <c r="F94" s="65"/>
      <c r="G94" s="363" t="s">
        <v>5737</v>
      </c>
      <c r="H94" s="363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 t="s">
        <v>5692</v>
      </c>
      <c r="AE94" s="198" t="s">
        <v>5692</v>
      </c>
      <c r="AF94" s="199" t="s">
        <v>128</v>
      </c>
      <c r="AG94" s="199" t="s">
        <v>5692</v>
      </c>
      <c r="AH94" s="199" t="s">
        <v>5692</v>
      </c>
      <c r="AI94" s="199" t="s">
        <v>5692</v>
      </c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  <c r="AV94" s="198"/>
      <c r="AW94" s="198"/>
      <c r="AX94" s="198"/>
      <c r="AY94" s="198"/>
      <c r="AZ94" s="198"/>
      <c r="BA94" s="198"/>
    </row>
    <row r="95" spans="1:53" s="203" customFormat="1" ht="18.75" customHeight="1" x14ac:dyDescent="0.2">
      <c r="A95" s="33"/>
      <c r="B95" s="33"/>
      <c r="C95" s="201"/>
      <c r="D95" s="66" t="s">
        <v>87</v>
      </c>
      <c r="E95" s="66"/>
      <c r="F95" s="66"/>
      <c r="G95" s="66"/>
      <c r="H95" s="66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</row>
    <row r="96" spans="1:53" s="200" customFormat="1" ht="15" x14ac:dyDescent="0.25">
      <c r="A96" s="64" t="s">
        <v>5738</v>
      </c>
      <c r="B96" s="33"/>
      <c r="C96" s="197"/>
      <c r="D96" s="65"/>
      <c r="E96" s="65"/>
      <c r="F96" s="65"/>
      <c r="G96" s="363" t="s">
        <v>5739</v>
      </c>
      <c r="H96" s="363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9" t="s">
        <v>5692</v>
      </c>
      <c r="AK96" s="199" t="s">
        <v>5692</v>
      </c>
      <c r="AL96" s="199" t="s">
        <v>5692</v>
      </c>
      <c r="AM96" s="199" t="s">
        <v>5692</v>
      </c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198"/>
      <c r="AZ96" s="198"/>
      <c r="BA96" s="198"/>
    </row>
    <row r="97" spans="1:53" s="203" customFormat="1" ht="18.75" customHeight="1" x14ac:dyDescent="0.2">
      <c r="A97" s="33"/>
      <c r="B97" s="33"/>
      <c r="C97" s="201"/>
      <c r="D97" s="66" t="s">
        <v>87</v>
      </c>
      <c r="E97" s="66"/>
      <c r="F97" s="66"/>
      <c r="G97" s="66"/>
      <c r="H97" s="66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</row>
    <row r="98" spans="1:53" s="200" customFormat="1" ht="11.25" customHeight="1" x14ac:dyDescent="0.2">
      <c r="A98" s="64" t="s">
        <v>5740</v>
      </c>
      <c r="B98" s="33"/>
      <c r="C98" s="204"/>
      <c r="D98" s="67"/>
      <c r="E98" s="67"/>
      <c r="F98" s="67"/>
      <c r="G98" s="363" t="s">
        <v>5737</v>
      </c>
      <c r="H98" s="363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9" t="s">
        <v>117</v>
      </c>
      <c r="AO98" s="199" t="s">
        <v>5692</v>
      </c>
      <c r="AP98" s="199" t="s">
        <v>5692</v>
      </c>
      <c r="AQ98" s="199" t="s">
        <v>5692</v>
      </c>
      <c r="AR98" s="199" t="s">
        <v>129</v>
      </c>
      <c r="AS98" s="199" t="s">
        <v>5692</v>
      </c>
      <c r="AT98" s="199" t="s">
        <v>5692</v>
      </c>
      <c r="AU98" s="199" t="s">
        <v>5692</v>
      </c>
      <c r="AV98" s="198"/>
      <c r="AW98" s="198"/>
      <c r="AX98" s="198"/>
      <c r="AY98" s="198"/>
      <c r="AZ98" s="198"/>
      <c r="BA98" s="198"/>
    </row>
    <row r="99" spans="1:53" s="203" customFormat="1" ht="18.75" customHeight="1" x14ac:dyDescent="0.2">
      <c r="A99" s="33"/>
      <c r="B99" s="33"/>
      <c r="C99" s="205"/>
      <c r="D99" s="66" t="s">
        <v>87</v>
      </c>
      <c r="E99" s="66"/>
      <c r="F99" s="66"/>
      <c r="G99" s="66"/>
      <c r="H99" s="66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</row>
    <row r="100" spans="1:53" s="200" customFormat="1" x14ac:dyDescent="0.2">
      <c r="A100" s="64" t="s">
        <v>5741</v>
      </c>
      <c r="B100" s="33"/>
      <c r="C100" s="204"/>
      <c r="D100" s="67"/>
      <c r="E100" s="67"/>
      <c r="F100" s="67"/>
      <c r="G100" s="363" t="s">
        <v>5742</v>
      </c>
      <c r="H100" s="363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  <c r="AV100" s="199" t="s">
        <v>130</v>
      </c>
      <c r="AW100" s="199" t="s">
        <v>5692</v>
      </c>
      <c r="AX100" s="199" t="s">
        <v>131</v>
      </c>
      <c r="AY100" s="199" t="s">
        <v>5692</v>
      </c>
      <c r="AZ100" s="199" t="s">
        <v>5692</v>
      </c>
      <c r="BA100" s="199" t="s">
        <v>5692</v>
      </c>
    </row>
    <row r="101" spans="1:53" s="203" customFormat="1" ht="18.75" customHeight="1" x14ac:dyDescent="0.2">
      <c r="A101" s="33"/>
      <c r="B101" s="33"/>
      <c r="C101" s="350" t="s">
        <v>5743</v>
      </c>
      <c r="D101" s="350"/>
      <c r="E101" s="350"/>
      <c r="F101" s="350"/>
      <c r="G101" s="66"/>
      <c r="H101" s="66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</row>
    <row r="102" spans="1:53" ht="11.25" customHeight="1" x14ac:dyDescent="0.2">
      <c r="A102" s="64" t="s">
        <v>5744</v>
      </c>
      <c r="B102" s="33"/>
      <c r="C102" s="204"/>
      <c r="D102" s="67"/>
      <c r="E102" s="67"/>
      <c r="F102" s="67"/>
      <c r="G102" s="363" t="s">
        <v>5745</v>
      </c>
      <c r="H102" s="363"/>
    </row>
    <row r="103" spans="1:53" ht="11.25" customHeight="1" x14ac:dyDescent="0.2">
      <c r="A103" s="33"/>
      <c r="B103" s="33"/>
      <c r="C103" s="350" t="s">
        <v>5743</v>
      </c>
      <c r="D103" s="350"/>
      <c r="E103" s="350"/>
      <c r="F103" s="350"/>
      <c r="G103" s="66"/>
      <c r="H103" s="66"/>
    </row>
    <row r="104" spans="1:53" ht="11.25" customHeight="1" x14ac:dyDescent="0.2">
      <c r="A104" s="208" t="s">
        <v>5746</v>
      </c>
      <c r="B104" s="33"/>
      <c r="C104" s="204"/>
      <c r="D104" s="67"/>
      <c r="E104" s="67"/>
      <c r="F104" s="67"/>
      <c r="G104" s="364" t="s">
        <v>5747</v>
      </c>
      <c r="H104" s="364"/>
    </row>
    <row r="105" spans="1:53" ht="11.25" customHeight="1" x14ac:dyDescent="0.2">
      <c r="A105" s="33"/>
      <c r="B105" s="33"/>
      <c r="C105" s="350" t="s">
        <v>5743</v>
      </c>
      <c r="D105" s="350"/>
      <c r="E105" s="350"/>
      <c r="F105" s="350"/>
      <c r="G105" s="66"/>
      <c r="H105" s="66"/>
    </row>
  </sheetData>
  <mergeCells count="56">
    <mergeCell ref="B16:G16"/>
    <mergeCell ref="C4:G4"/>
    <mergeCell ref="C5:G5"/>
    <mergeCell ref="C9:G9"/>
    <mergeCell ref="C10:G10"/>
    <mergeCell ref="B12:G12"/>
    <mergeCell ref="A32:H32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H22:H23"/>
    <mergeCell ref="A25:H25"/>
    <mergeCell ref="B28:C28"/>
    <mergeCell ref="A29:H29"/>
    <mergeCell ref="B31:C31"/>
    <mergeCell ref="A50:H50"/>
    <mergeCell ref="B34:C34"/>
    <mergeCell ref="A35:H35"/>
    <mergeCell ref="B37:C37"/>
    <mergeCell ref="A38:H38"/>
    <mergeCell ref="B40:C40"/>
    <mergeCell ref="A41:H41"/>
    <mergeCell ref="B43:C43"/>
    <mergeCell ref="B44:C44"/>
    <mergeCell ref="A45:H45"/>
    <mergeCell ref="B48:C48"/>
    <mergeCell ref="B49:C49"/>
    <mergeCell ref="B90:C90"/>
    <mergeCell ref="B68:C68"/>
    <mergeCell ref="B69:C69"/>
    <mergeCell ref="A70:H70"/>
    <mergeCell ref="B73:C73"/>
    <mergeCell ref="A74:H74"/>
    <mergeCell ref="B80:C80"/>
    <mergeCell ref="B81:C81"/>
    <mergeCell ref="A82:H82"/>
    <mergeCell ref="B85:C85"/>
    <mergeCell ref="B86:C86"/>
    <mergeCell ref="A87:H87"/>
    <mergeCell ref="G102:H102"/>
    <mergeCell ref="C103:F103"/>
    <mergeCell ref="G104:H104"/>
    <mergeCell ref="C105:F105"/>
    <mergeCell ref="B91:C91"/>
    <mergeCell ref="G94:H94"/>
    <mergeCell ref="G96:H96"/>
    <mergeCell ref="G98:H98"/>
    <mergeCell ref="G100:H100"/>
    <mergeCell ref="C101:F101"/>
  </mergeCells>
  <printOptions horizontalCentered="1"/>
  <pageMargins left="0.31496062992125984" right="0.31496062992125984" top="0.78740157480314965" bottom="0.31496062992125984" header="0.19685039370078741" footer="0.19685039370078741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НМЦК</vt:lpstr>
      <vt:lpstr>Проект сметы контракта</vt:lpstr>
      <vt:lpstr>Ведомость объемов</vt:lpstr>
      <vt:lpstr>ССР к НМЦК (остаток)</vt:lpstr>
      <vt:lpstr>ССРСС по ГГЭ</vt:lpstr>
      <vt:lpstr>'Проект сметы контракта'!Заголовки_для_печати</vt:lpstr>
      <vt:lpstr>'ССРСС по ГГЭ'!Заголовки_для_печати</vt:lpstr>
      <vt:lpstr>НМЦК!Область_печати</vt:lpstr>
      <vt:lpstr>'Проект сметы контракта'!Область_печати</vt:lpstr>
      <vt:lpstr>'ССРСС по ГГЭ'!Область_печати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Ярукова Лидия Юрьевна</dc:creator>
  <cp:lastModifiedBy>Хараев Борис Валерьевич</cp:lastModifiedBy>
  <cp:lastPrinted>2025-08-13T07:05:07Z</cp:lastPrinted>
  <dcterms:created xsi:type="dcterms:W3CDTF">2020-09-30T08:50:27Z</dcterms:created>
  <dcterms:modified xsi:type="dcterms:W3CDTF">2025-08-13T11:27:04Z</dcterms:modified>
</cp:coreProperties>
</file>